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2E2027EA-C53B-4485-B56D-B65DA7343F9A}" xr6:coauthVersionLast="45" xr6:coauthVersionMax="45" xr10:uidLastSave="{00000000-0000-0000-0000-000000000000}"/>
  <bookViews>
    <workbookView xWindow="-120" yWindow="-120" windowWidth="20730" windowHeight="11160" activeTab="2" xr2:uid="{00000000-000D-0000-FFFF-FFFF00000000}"/>
  </bookViews>
  <sheets>
    <sheet name="OPEN" sheetId="4" r:id="rId1"/>
    <sheet name="SUB-16" sheetId="9" r:id="rId2"/>
    <sheet name="Sessões" sheetId="10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4" i="9" l="1"/>
  <c r="D25" i="9"/>
  <c r="C24" i="9"/>
  <c r="C25" i="9"/>
  <c r="D169" i="4"/>
  <c r="C169" i="4"/>
  <c r="C168" i="4"/>
  <c r="D168" i="4"/>
  <c r="D21" i="9"/>
  <c r="C21" i="9"/>
  <c r="D97" i="4"/>
  <c r="C97" i="4"/>
  <c r="D96" i="4"/>
  <c r="C96" i="4"/>
  <c r="D61" i="4"/>
  <c r="C61" i="4"/>
  <c r="D60" i="4"/>
  <c r="C60" i="4"/>
  <c r="D22" i="4"/>
  <c r="C22" i="4"/>
  <c r="D20" i="9"/>
  <c r="C20" i="9"/>
  <c r="D165" i="4"/>
  <c r="C165" i="4"/>
  <c r="D164" i="4"/>
  <c r="C164" i="4"/>
  <c r="D131" i="4"/>
  <c r="C131" i="4"/>
  <c r="D130" i="4"/>
  <c r="C130" i="4"/>
  <c r="D95" i="4"/>
  <c r="C95" i="4"/>
  <c r="D94" i="4"/>
  <c r="C94" i="4"/>
  <c r="D22" i="9"/>
  <c r="C22" i="9"/>
  <c r="D167" i="4"/>
  <c r="C167" i="4"/>
  <c r="D166" i="4"/>
  <c r="C166" i="4"/>
  <c r="D129" i="4"/>
  <c r="C129" i="4"/>
  <c r="D59" i="4"/>
  <c r="C59" i="4"/>
  <c r="D58" i="4"/>
  <c r="C58" i="4"/>
  <c r="D20" i="4"/>
  <c r="C20" i="4"/>
  <c r="D128" i="4"/>
  <c r="C128" i="4"/>
  <c r="D93" i="4"/>
  <c r="C93" i="4"/>
  <c r="D92" i="4"/>
  <c r="C92" i="4"/>
  <c r="D57" i="4"/>
  <c r="C57" i="4"/>
  <c r="D56" i="4"/>
  <c r="C56" i="4"/>
  <c r="D21" i="4"/>
  <c r="C21" i="4"/>
  <c r="D23" i="9"/>
  <c r="C23" i="9"/>
  <c r="AX475" i="9" l="1"/>
  <c r="AR475" i="9"/>
  <c r="AS472" i="9"/>
  <c r="AW482" i="9"/>
  <c r="AT481" i="9"/>
  <c r="AQ480" i="9"/>
  <c r="AW478" i="9"/>
  <c r="AV477" i="9"/>
  <c r="AX476" i="9"/>
  <c r="AT475" i="9"/>
  <c r="AW473" i="9"/>
  <c r="AW472" i="9"/>
  <c r="AV471" i="9"/>
  <c r="AS471" i="9"/>
  <c r="AQ476" i="9"/>
  <c r="AR472" i="9"/>
  <c r="AU52" i="9"/>
  <c r="AG52" i="9"/>
  <c r="J52" i="9"/>
  <c r="I52" i="9"/>
  <c r="AA52" i="9" s="1"/>
  <c r="AG51" i="9"/>
  <c r="AU51" i="9" s="1"/>
  <c r="AZ46" i="9" s="1"/>
  <c r="J51" i="9"/>
  <c r="I51" i="9"/>
  <c r="AG50" i="9"/>
  <c r="AU50" i="9" s="1"/>
  <c r="AY46" i="9" s="1"/>
  <c r="J50" i="9"/>
  <c r="I50" i="9"/>
  <c r="AA50" i="9" s="1"/>
  <c r="AU49" i="9"/>
  <c r="AX46" i="9" s="1"/>
  <c r="AG49" i="9"/>
  <c r="BG49" i="9" s="1"/>
  <c r="AB49" i="9"/>
  <c r="J49" i="9"/>
  <c r="I49" i="9"/>
  <c r="Y49" i="9" s="1"/>
  <c r="AU48" i="9"/>
  <c r="AW46" i="9" s="1"/>
  <c r="AG48" i="9"/>
  <c r="AC48" i="9"/>
  <c r="Y48" i="9"/>
  <c r="J48" i="9"/>
  <c r="I48" i="9"/>
  <c r="AA48" i="9" s="1"/>
  <c r="AG47" i="9"/>
  <c r="J47" i="9"/>
  <c r="R47" i="9" s="1"/>
  <c r="I47" i="9"/>
  <c r="Y47" i="9" s="1"/>
  <c r="BA46" i="9"/>
  <c r="R44" i="9"/>
  <c r="I44" i="9"/>
  <c r="R43" i="9"/>
  <c r="I43" i="9"/>
  <c r="R42" i="9"/>
  <c r="I42" i="9"/>
  <c r="R41" i="9"/>
  <c r="I41" i="9"/>
  <c r="R40" i="9"/>
  <c r="I40" i="9"/>
  <c r="R39" i="9"/>
  <c r="I39" i="9"/>
  <c r="AM34" i="9"/>
  <c r="AL34" i="9"/>
  <c r="AJ34" i="9"/>
  <c r="AI34" i="9"/>
  <c r="AQ34" i="9" s="1"/>
  <c r="AS34" i="9" s="1"/>
  <c r="AS33" i="9"/>
  <c r="AO33" i="9"/>
  <c r="AM33" i="9"/>
  <c r="AL33" i="9"/>
  <c r="AN33" i="9" s="1"/>
  <c r="AJ33" i="9"/>
  <c r="AI33" i="9"/>
  <c r="AQ33" i="9" s="1"/>
  <c r="AM32" i="9"/>
  <c r="AL32" i="9"/>
  <c r="AO32" i="9" s="1"/>
  <c r="AJ32" i="9"/>
  <c r="AI32" i="9"/>
  <c r="AP32" i="9" s="1"/>
  <c r="AR32" i="9" s="1"/>
  <c r="AM31" i="9"/>
  <c r="AL31" i="9"/>
  <c r="AO31" i="9" s="1"/>
  <c r="AJ31" i="9"/>
  <c r="AI31" i="9"/>
  <c r="AQ31" i="9" s="1"/>
  <c r="AS31" i="9" s="1"/>
  <c r="AM30" i="9"/>
  <c r="AL30" i="9"/>
  <c r="AN30" i="9" s="1"/>
  <c r="AJ30" i="9"/>
  <c r="AI30" i="9"/>
  <c r="AM29" i="9"/>
  <c r="AL29" i="9"/>
  <c r="AN29" i="9" s="1"/>
  <c r="AJ29" i="9"/>
  <c r="AI29" i="9"/>
  <c r="AQ29" i="9" s="1"/>
  <c r="AS29" i="9" s="1"/>
  <c r="AM28" i="9"/>
  <c r="AL28" i="9"/>
  <c r="AO28" i="9" s="1"/>
  <c r="AJ28" i="9"/>
  <c r="AI28" i="9"/>
  <c r="AP28" i="9" s="1"/>
  <c r="AR28" i="9" s="1"/>
  <c r="BC27" i="9"/>
  <c r="AM27" i="9"/>
  <c r="AL27" i="9"/>
  <c r="AO27" i="9" s="1"/>
  <c r="AJ27" i="9"/>
  <c r="AI27" i="9"/>
  <c r="AP27" i="9" s="1"/>
  <c r="AR27" i="9" s="1"/>
  <c r="AM26" i="9"/>
  <c r="AL26" i="9"/>
  <c r="AO26" i="9" s="1"/>
  <c r="AJ26" i="9"/>
  <c r="AI26" i="9"/>
  <c r="AQ26" i="9" s="1"/>
  <c r="AS26" i="9" s="1"/>
  <c r="AM25" i="9"/>
  <c r="AL25" i="9"/>
  <c r="AO25" i="9" s="1"/>
  <c r="AJ25" i="9"/>
  <c r="AI25" i="9"/>
  <c r="J25" i="9"/>
  <c r="AO24" i="9"/>
  <c r="AM24" i="9"/>
  <c r="AL24" i="9"/>
  <c r="AN24" i="9" s="1"/>
  <c r="AJ24" i="9"/>
  <c r="AI24" i="9"/>
  <c r="AO23" i="9"/>
  <c r="AM23" i="9"/>
  <c r="AL23" i="9"/>
  <c r="AN23" i="9" s="1"/>
  <c r="AJ23" i="9"/>
  <c r="AI23" i="9"/>
  <c r="AO22" i="9"/>
  <c r="AM22" i="9"/>
  <c r="AL22" i="9"/>
  <c r="AN22" i="9" s="1"/>
  <c r="AJ22" i="9"/>
  <c r="AI22" i="9"/>
  <c r="AO21" i="9"/>
  <c r="AM21" i="9"/>
  <c r="AL21" i="9"/>
  <c r="AN21" i="9" s="1"/>
  <c r="AJ21" i="9"/>
  <c r="AI21" i="9"/>
  <c r="AO20" i="9"/>
  <c r="AM20" i="9"/>
  <c r="AL20" i="9"/>
  <c r="AN20" i="9" s="1"/>
  <c r="AJ20" i="9"/>
  <c r="AI20" i="9"/>
  <c r="AH19" i="9"/>
  <c r="AK24" i="9" s="1"/>
  <c r="AG16" i="9"/>
  <c r="J16" i="9"/>
  <c r="I16" i="9"/>
  <c r="AB16" i="9" s="1"/>
  <c r="AG15" i="9"/>
  <c r="BG15" i="9" s="1"/>
  <c r="AG14" i="9"/>
  <c r="AU14" i="9" s="1"/>
  <c r="AG13" i="9"/>
  <c r="BG13" i="9" s="1"/>
  <c r="AG12" i="9"/>
  <c r="AG11" i="9"/>
  <c r="I11" i="9"/>
  <c r="AA20" i="9" s="1"/>
  <c r="AY10" i="9"/>
  <c r="AY19" i="9" s="1"/>
  <c r="AY27" i="9" s="1"/>
  <c r="R8" i="9"/>
  <c r="I8" i="9"/>
  <c r="A8" i="9"/>
  <c r="R7" i="9"/>
  <c r="I7" i="9"/>
  <c r="A7" i="9"/>
  <c r="R6" i="9"/>
  <c r="I6" i="9"/>
  <c r="A6" i="9"/>
  <c r="R5" i="9"/>
  <c r="I5" i="9"/>
  <c r="A5" i="9"/>
  <c r="R4" i="9"/>
  <c r="I4" i="9"/>
  <c r="A4" i="9"/>
  <c r="R3" i="9"/>
  <c r="I3" i="9"/>
  <c r="A3" i="9"/>
  <c r="B2" i="9"/>
  <c r="S2" i="9" s="1"/>
  <c r="AN26" i="9" l="1"/>
  <c r="AP26" i="9"/>
  <c r="AR26" i="9" s="1"/>
  <c r="AN27" i="9"/>
  <c r="AQ27" i="9"/>
  <c r="AS27" i="9" s="1"/>
  <c r="AN28" i="9"/>
  <c r="AO29" i="9"/>
  <c r="AO30" i="9"/>
  <c r="AN32" i="9"/>
  <c r="AQ32" i="9"/>
  <c r="AS32" i="9" s="1"/>
  <c r="K48" i="9"/>
  <c r="AD48" i="9"/>
  <c r="S50" i="9"/>
  <c r="AB50" i="9"/>
  <c r="BG51" i="9"/>
  <c r="AP29" i="9"/>
  <c r="AR29" i="9" s="1"/>
  <c r="AN31" i="9"/>
  <c r="AP33" i="9"/>
  <c r="AR33" i="9" s="1"/>
  <c r="S48" i="9"/>
  <c r="AB48" i="9"/>
  <c r="Y50" i="9"/>
  <c r="AC50" i="9"/>
  <c r="AD50" i="9" s="1"/>
  <c r="S52" i="9"/>
  <c r="AB52" i="9"/>
  <c r="R52" i="9"/>
  <c r="Y52" i="9"/>
  <c r="AC52" i="9"/>
  <c r="AP24" i="9"/>
  <c r="AR24" i="9" s="1"/>
  <c r="AP25" i="9"/>
  <c r="AR25" i="9" s="1"/>
  <c r="AQ20" i="9"/>
  <c r="AS20" i="9" s="1"/>
  <c r="S16" i="9"/>
  <c r="AQ25" i="9"/>
  <c r="AS25" i="9" s="1"/>
  <c r="AQ21" i="9"/>
  <c r="AS21" i="9" s="1"/>
  <c r="AQ24" i="9"/>
  <c r="AS24" i="9" s="1"/>
  <c r="AP21" i="9"/>
  <c r="AR21" i="9" s="1"/>
  <c r="AP20" i="9"/>
  <c r="AR20" i="9" s="1"/>
  <c r="AP22" i="9"/>
  <c r="AR22" i="9" s="1"/>
  <c r="AQ22" i="9"/>
  <c r="AS22" i="9" s="1"/>
  <c r="AQ23" i="9"/>
  <c r="AS23" i="9" s="1"/>
  <c r="AP23" i="9"/>
  <c r="AR23" i="9" s="1"/>
  <c r="AK20" i="9"/>
  <c r="AK22" i="9"/>
  <c r="AA25" i="9"/>
  <c r="AH29" i="9"/>
  <c r="Y16" i="9"/>
  <c r="AU23" i="9"/>
  <c r="AU31" i="9" s="1"/>
  <c r="AK26" i="9"/>
  <c r="I12" i="9"/>
  <c r="BG14" i="9"/>
  <c r="AC16" i="9"/>
  <c r="AK23" i="9"/>
  <c r="AK29" i="9"/>
  <c r="AH34" i="9"/>
  <c r="AK21" i="9"/>
  <c r="AH31" i="9"/>
  <c r="AK33" i="9"/>
  <c r="L47" i="9"/>
  <c r="AS474" i="9"/>
  <c r="AT476" i="9"/>
  <c r="AS478" i="9"/>
  <c r="AU478" i="9"/>
  <c r="AW471" i="9"/>
  <c r="AX478" i="9"/>
  <c r="AG10" i="9"/>
  <c r="J10" i="9" s="1"/>
  <c r="J19" i="9" s="1"/>
  <c r="AT473" i="9"/>
  <c r="AW476" i="9"/>
  <c r="AP480" i="9"/>
  <c r="AQ471" i="9"/>
  <c r="AU473" i="9"/>
  <c r="AR480" i="9"/>
  <c r="AP478" i="9"/>
  <c r="AU480" i="9"/>
  <c r="J2" i="9"/>
  <c r="AW480" i="9"/>
  <c r="AX480" i="9"/>
  <c r="AU472" i="9"/>
  <c r="AU475" i="9"/>
  <c r="AV478" i="9"/>
  <c r="AV472" i="9"/>
  <c r="AO482" i="9"/>
  <c r="AX472" i="9"/>
  <c r="AO480" i="9"/>
  <c r="AQ482" i="9"/>
  <c r="I20" i="9"/>
  <c r="BG11" i="9"/>
  <c r="AN34" i="9"/>
  <c r="AO34" i="9"/>
  <c r="K49" i="9"/>
  <c r="O49" i="9"/>
  <c r="R49" i="9"/>
  <c r="Q49" i="9"/>
  <c r="P49" i="9"/>
  <c r="N49" i="9"/>
  <c r="M49" i="9"/>
  <c r="L49" i="9"/>
  <c r="AU22" i="9"/>
  <c r="AU13" i="9"/>
  <c r="AX10" i="9" s="1"/>
  <c r="AX19" i="9" s="1"/>
  <c r="R16" i="9"/>
  <c r="AU11" i="9"/>
  <c r="AV10" i="9" s="1"/>
  <c r="AV19" i="9" s="1"/>
  <c r="AV27" i="9" s="1"/>
  <c r="R25" i="9"/>
  <c r="J38" i="9"/>
  <c r="S38" i="9"/>
  <c r="AG46" i="9"/>
  <c r="J46" i="9" s="1"/>
  <c r="AU15" i="9"/>
  <c r="AZ10" i="9" s="1"/>
  <c r="AZ19" i="9" s="1"/>
  <c r="AZ27" i="9" s="1"/>
  <c r="AU24" i="9"/>
  <c r="K16" i="9"/>
  <c r="O25" i="9"/>
  <c r="O16" i="9"/>
  <c r="AP30" i="9"/>
  <c r="AR30" i="9" s="1"/>
  <c r="AQ30" i="9"/>
  <c r="AS30" i="9" s="1"/>
  <c r="Q50" i="9"/>
  <c r="M50" i="9"/>
  <c r="P50" i="9"/>
  <c r="O50" i="9"/>
  <c r="N50" i="9"/>
  <c r="L50" i="9"/>
  <c r="K50" i="9"/>
  <c r="R50" i="9"/>
  <c r="AC51" i="9"/>
  <c r="S51" i="9"/>
  <c r="AB51" i="9"/>
  <c r="AA51" i="9"/>
  <c r="Y51" i="9"/>
  <c r="AU20" i="9"/>
  <c r="Q16" i="9"/>
  <c r="P16" i="9"/>
  <c r="M16" i="9"/>
  <c r="L16" i="9"/>
  <c r="AH28" i="9"/>
  <c r="AH27" i="9"/>
  <c r="AK25" i="9"/>
  <c r="AH32" i="9"/>
  <c r="AK31" i="9"/>
  <c r="AH20" i="9"/>
  <c r="AU21" i="9"/>
  <c r="AH22" i="9"/>
  <c r="L25" i="9"/>
  <c r="AH25" i="9"/>
  <c r="AC47" i="9"/>
  <c r="AD47" i="9" s="1"/>
  <c r="S47" i="9"/>
  <c r="Q51" i="9"/>
  <c r="P52" i="9"/>
  <c r="AU12" i="9"/>
  <c r="AW10" i="9" s="1"/>
  <c r="AW19" i="9" s="1"/>
  <c r="N16" i="9"/>
  <c r="AU16" i="9"/>
  <c r="BA10" i="9" s="1"/>
  <c r="BA19" i="9" s="1"/>
  <c r="M25" i="9"/>
  <c r="AU25" i="9"/>
  <c r="AH30" i="9"/>
  <c r="AK34" i="9"/>
  <c r="O47" i="9"/>
  <c r="K47" i="9"/>
  <c r="M48" i="9"/>
  <c r="Q48" i="9"/>
  <c r="AC49" i="9"/>
  <c r="AD49" i="9" s="1"/>
  <c r="S49" i="9"/>
  <c r="R51" i="9"/>
  <c r="P25" i="9"/>
  <c r="M47" i="9"/>
  <c r="L48" i="9"/>
  <c r="O51" i="9"/>
  <c r="K51" i="9"/>
  <c r="M52" i="9"/>
  <c r="Q52" i="9"/>
  <c r="BG16" i="9"/>
  <c r="AH21" i="9"/>
  <c r="AH23" i="9"/>
  <c r="E23" i="9" s="1"/>
  <c r="H16" i="10" s="1"/>
  <c r="K52" i="9"/>
  <c r="BG12" i="9"/>
  <c r="AA16" i="9"/>
  <c r="Q25" i="9"/>
  <c r="AH26" i="9"/>
  <c r="AK30" i="9"/>
  <c r="E30" i="9" s="1"/>
  <c r="AP31" i="9"/>
  <c r="AR31" i="9" s="1"/>
  <c r="N47" i="9"/>
  <c r="AA47" i="9"/>
  <c r="N48" i="9"/>
  <c r="L51" i="9"/>
  <c r="AN25" i="9"/>
  <c r="AK27" i="9"/>
  <c r="AQ28" i="9"/>
  <c r="AS28" i="9" s="1"/>
  <c r="AK32" i="9"/>
  <c r="AP34" i="9"/>
  <c r="AR34" i="9" s="1"/>
  <c r="P47" i="9"/>
  <c r="AB47" i="9"/>
  <c r="AB53" i="9" s="1"/>
  <c r="O48" i="9"/>
  <c r="AA49" i="9"/>
  <c r="M51" i="9"/>
  <c r="L52" i="9"/>
  <c r="N25" i="9"/>
  <c r="Q47" i="9"/>
  <c r="AU47" i="9"/>
  <c r="AV46" i="9" s="1"/>
  <c r="BG47" i="9"/>
  <c r="P48" i="9"/>
  <c r="N51" i="9"/>
  <c r="N52" i="9"/>
  <c r="R48" i="9"/>
  <c r="P51" i="9"/>
  <c r="O52" i="9"/>
  <c r="K25" i="9"/>
  <c r="AH24" i="9"/>
  <c r="AK28" i="9"/>
  <c r="E28" i="9" s="1"/>
  <c r="AH33" i="9"/>
  <c r="E33" i="9" s="1"/>
  <c r="BG48" i="9"/>
  <c r="BG52" i="9"/>
  <c r="BG50" i="9"/>
  <c r="AT479" i="9"/>
  <c r="AQ479" i="9"/>
  <c r="AW479" i="9"/>
  <c r="AV479" i="9"/>
  <c r="AX479" i="9"/>
  <c r="AU479" i="9"/>
  <c r="AS479" i="9"/>
  <c r="AR479" i="9"/>
  <c r="AR476" i="9"/>
  <c r="AW477" i="9"/>
  <c r="AU477" i="9"/>
  <c r="AT477" i="9"/>
  <c r="AX477" i="9"/>
  <c r="AR471" i="9"/>
  <c r="AS475" i="9"/>
  <c r="AU474" i="9"/>
  <c r="AX474" i="9"/>
  <c r="AW474" i="9"/>
  <c r="AV474" i="9"/>
  <c r="AT474" i="9"/>
  <c r="AP479" i="9"/>
  <c r="AV481" i="9"/>
  <c r="AU481" i="9"/>
  <c r="AS481" i="9"/>
  <c r="AQ481" i="9"/>
  <c r="AX481" i="9"/>
  <c r="AP481" i="9"/>
  <c r="AW481" i="9"/>
  <c r="AV473" i="9"/>
  <c r="AX473" i="9"/>
  <c r="AT482" i="9"/>
  <c r="AS473" i="9"/>
  <c r="AO479" i="9"/>
  <c r="AX471" i="9"/>
  <c r="AU471" i="9"/>
  <c r="AX483" i="9"/>
  <c r="AP483" i="9"/>
  <c r="AW483" i="9"/>
  <c r="AO483" i="9"/>
  <c r="AV483" i="9"/>
  <c r="AU483" i="9"/>
  <c r="AS483" i="9"/>
  <c r="AR483" i="9"/>
  <c r="AQ483" i="9"/>
  <c r="AN483" i="9"/>
  <c r="AS476" i="9"/>
  <c r="AS482" i="9"/>
  <c r="AR482" i="9"/>
  <c r="AX482" i="9"/>
  <c r="AP482" i="9"/>
  <c r="AV482" i="9"/>
  <c r="AN482" i="9"/>
  <c r="AU482" i="9"/>
  <c r="AT471" i="9"/>
  <c r="AR481" i="9"/>
  <c r="AT483" i="9"/>
  <c r="AV475" i="9"/>
  <c r="AU476" i="9"/>
  <c r="AQ478" i="9"/>
  <c r="AS480" i="9"/>
  <c r="AW475" i="9"/>
  <c r="AV476" i="9"/>
  <c r="AR478" i="9"/>
  <c r="AT480" i="9"/>
  <c r="AT472" i="9"/>
  <c r="AT478" i="9"/>
  <c r="AV480" i="9"/>
  <c r="AD52" i="9" l="1"/>
  <c r="E29" i="9"/>
  <c r="AZ31" i="9"/>
  <c r="I13" i="9"/>
  <c r="AA21" i="9"/>
  <c r="AG31" i="9"/>
  <c r="A31" i="9" s="1"/>
  <c r="AG34" i="9"/>
  <c r="A34" i="9" s="1"/>
  <c r="E27" i="9"/>
  <c r="AJ15" i="9"/>
  <c r="B29" i="9"/>
  <c r="AD16" i="9"/>
  <c r="I25" i="9"/>
  <c r="S25" i="9"/>
  <c r="AD25" i="9"/>
  <c r="AC25" i="9" s="1"/>
  <c r="Y25" i="9"/>
  <c r="AD51" i="9"/>
  <c r="E34" i="9"/>
  <c r="B34" i="9"/>
  <c r="AU29" i="9"/>
  <c r="AZ21" i="9"/>
  <c r="AY21" i="9"/>
  <c r="AX21" i="9"/>
  <c r="AV21" i="9"/>
  <c r="AW21" i="9"/>
  <c r="BA21" i="9"/>
  <c r="B28" i="9"/>
  <c r="AG28" i="9"/>
  <c r="AK50" i="9"/>
  <c r="AM52" i="9"/>
  <c r="AL52" i="9"/>
  <c r="AM50" i="9"/>
  <c r="AJ52" i="9"/>
  <c r="AL50" i="9"/>
  <c r="AM48" i="9"/>
  <c r="AI52" i="9"/>
  <c r="AJ50" i="9"/>
  <c r="AL48" i="9"/>
  <c r="AJ51" i="9"/>
  <c r="AK51" i="9"/>
  <c r="AK49" i="9"/>
  <c r="AI50" i="9"/>
  <c r="AJ48" i="9"/>
  <c r="AI48" i="9"/>
  <c r="AK47" i="9"/>
  <c r="AJ49" i="9"/>
  <c r="AK48" i="9"/>
  <c r="B33" i="9"/>
  <c r="AI47" i="9"/>
  <c r="BA31" i="9"/>
  <c r="AY23" i="9"/>
  <c r="AI51" i="9"/>
  <c r="AW31" i="9"/>
  <c r="AL14" i="9"/>
  <c r="B20" i="9"/>
  <c r="D38" i="10" s="1"/>
  <c r="AK14" i="9"/>
  <c r="AG20" i="9"/>
  <c r="AJ16" i="9"/>
  <c r="AI12" i="9"/>
  <c r="AJ14" i="9"/>
  <c r="AI14" i="9"/>
  <c r="AI16" i="9"/>
  <c r="AM16" i="9"/>
  <c r="AM12" i="9"/>
  <c r="AJ12" i="9"/>
  <c r="AM14" i="9"/>
  <c r="B1" i="9"/>
  <c r="E20" i="9"/>
  <c r="H38" i="10" s="1"/>
  <c r="AM15" i="9"/>
  <c r="AV31" i="9"/>
  <c r="AX31" i="9"/>
  <c r="B23" i="9"/>
  <c r="D16" i="10" s="1"/>
  <c r="B30" i="9"/>
  <c r="AW27" i="9"/>
  <c r="AW23" i="9"/>
  <c r="B25" i="9"/>
  <c r="D58" i="10" s="1"/>
  <c r="AI11" i="9"/>
  <c r="AL15" i="9"/>
  <c r="AL12" i="9"/>
  <c r="AK16" i="9"/>
  <c r="AL47" i="9"/>
  <c r="AJ47" i="9"/>
  <c r="AX25" i="9"/>
  <c r="BA25" i="9"/>
  <c r="AZ25" i="9"/>
  <c r="AY25" i="9"/>
  <c r="AW25" i="9"/>
  <c r="AU33" i="9"/>
  <c r="AV25" i="9"/>
  <c r="AM11" i="9"/>
  <c r="AU32" i="9"/>
  <c r="AY24" i="9"/>
  <c r="AX24" i="9"/>
  <c r="AW24" i="9"/>
  <c r="AV24" i="9"/>
  <c r="AZ24" i="9"/>
  <c r="BA24" i="9"/>
  <c r="AM13" i="9"/>
  <c r="E21" i="9"/>
  <c r="H48" i="10" s="1"/>
  <c r="B26" i="9"/>
  <c r="AI49" i="9"/>
  <c r="E31" i="9"/>
  <c r="B31" i="9"/>
  <c r="AU28" i="9"/>
  <c r="AV20" i="9"/>
  <c r="AZ20" i="9"/>
  <c r="AY20" i="9"/>
  <c r="AX20" i="9"/>
  <c r="BA20" i="9"/>
  <c r="AW20" i="9"/>
  <c r="AK15" i="9"/>
  <c r="AK13" i="9"/>
  <c r="AL13" i="9"/>
  <c r="AX27" i="9"/>
  <c r="AX23" i="9"/>
  <c r="E26" i="9"/>
  <c r="BD31" i="9"/>
  <c r="B24" i="9"/>
  <c r="D57" i="10" s="1"/>
  <c r="AL49" i="9"/>
  <c r="B21" i="9"/>
  <c r="D48" i="10" s="1"/>
  <c r="AG21" i="9"/>
  <c r="AG22" i="9" s="1"/>
  <c r="B22" i="9"/>
  <c r="D27" i="10" s="1"/>
  <c r="B32" i="9"/>
  <c r="AJ11" i="9"/>
  <c r="AI13" i="9"/>
  <c r="E24" i="9"/>
  <c r="H57" i="10" s="1"/>
  <c r="AZ23" i="9"/>
  <c r="E32" i="9"/>
  <c r="BA27" i="9"/>
  <c r="BA23" i="9"/>
  <c r="AM49" i="9"/>
  <c r="E25" i="9"/>
  <c r="H58" i="10" s="1"/>
  <c r="AX22" i="9"/>
  <c r="AV22" i="9"/>
  <c r="AU30" i="9"/>
  <c r="AZ22" i="9"/>
  <c r="AY22" i="9"/>
  <c r="BA22" i="9"/>
  <c r="AW22" i="9"/>
  <c r="E22" i="9"/>
  <c r="H27" i="10" s="1"/>
  <c r="AL11" i="9"/>
  <c r="AK11" i="9"/>
  <c r="AK52" i="9"/>
  <c r="AM47" i="9"/>
  <c r="AL51" i="9"/>
  <c r="AK12" i="9"/>
  <c r="AM51" i="9"/>
  <c r="AV23" i="9"/>
  <c r="B27" i="9"/>
  <c r="AI15" i="9"/>
  <c r="AY31" i="9"/>
  <c r="AJ13" i="9"/>
  <c r="AL16" i="9"/>
  <c r="AN11" i="9" l="1"/>
  <c r="AN13" i="9"/>
  <c r="AN16" i="9"/>
  <c r="AN15" i="9"/>
  <c r="I21" i="9"/>
  <c r="AN14" i="9"/>
  <c r="I14" i="9"/>
  <c r="AA22" i="9"/>
  <c r="AN47" i="9"/>
  <c r="AO12" i="9"/>
  <c r="AH12" i="9"/>
  <c r="AO48" i="9"/>
  <c r="AH48" i="9"/>
  <c r="BC48" i="9" s="1"/>
  <c r="AO52" i="9"/>
  <c r="AH52" i="9"/>
  <c r="BC52" i="9" s="1"/>
  <c r="BH52" i="9"/>
  <c r="AZ33" i="9"/>
  <c r="BD33" i="9"/>
  <c r="AV33" i="9"/>
  <c r="BA33" i="9"/>
  <c r="AY33" i="9"/>
  <c r="AX33" i="9"/>
  <c r="AW33" i="9"/>
  <c r="A22" i="9"/>
  <c r="AH11" i="9"/>
  <c r="AO11" i="9"/>
  <c r="A28" i="9"/>
  <c r="BD29" i="9"/>
  <c r="AV29" i="9"/>
  <c r="AZ29" i="9"/>
  <c r="AX29" i="9"/>
  <c r="AY29" i="9"/>
  <c r="AW29" i="9"/>
  <c r="BA29" i="9"/>
  <c r="A21" i="9"/>
  <c r="AF21" i="9"/>
  <c r="AF22" i="9" s="1"/>
  <c r="AO49" i="9"/>
  <c r="AH49" i="9"/>
  <c r="BC49" i="9" s="1"/>
  <c r="AN12" i="9"/>
  <c r="BB31" i="9"/>
  <c r="A20" i="9"/>
  <c r="AF20" i="9"/>
  <c r="AO50" i="9"/>
  <c r="AH50" i="9"/>
  <c r="BC50" i="9" s="1"/>
  <c r="AN50" i="9"/>
  <c r="T47" i="9"/>
  <c r="BH50" i="9"/>
  <c r="W48" i="9"/>
  <c r="T50" i="9"/>
  <c r="T51" i="9"/>
  <c r="U51" i="9"/>
  <c r="W47" i="9"/>
  <c r="T48" i="9"/>
  <c r="W50" i="9"/>
  <c r="W51" i="9"/>
  <c r="W52" i="9"/>
  <c r="U47" i="9"/>
  <c r="U49" i="9"/>
  <c r="U50" i="9"/>
  <c r="W49" i="9"/>
  <c r="T49" i="9"/>
  <c r="U48" i="9"/>
  <c r="U52" i="9"/>
  <c r="T52" i="9"/>
  <c r="AY32" i="9"/>
  <c r="AZ32" i="9"/>
  <c r="AX32" i="9"/>
  <c r="AW32" i="9"/>
  <c r="AV32" i="9"/>
  <c r="BD32" i="9"/>
  <c r="BA32" i="9"/>
  <c r="AH47" i="9"/>
  <c r="BC47" i="9" s="1"/>
  <c r="BD47" i="9" s="1"/>
  <c r="BE47" i="9" s="1"/>
  <c r="AO47" i="9"/>
  <c r="AN51" i="9"/>
  <c r="BA30" i="9"/>
  <c r="AW30" i="9"/>
  <c r="AY30" i="9"/>
  <c r="AX30" i="9"/>
  <c r="AV30" i="9"/>
  <c r="AZ30" i="9"/>
  <c r="BD30" i="9"/>
  <c r="AH13" i="9"/>
  <c r="AO13" i="9"/>
  <c r="AO16" i="9"/>
  <c r="AH16" i="9"/>
  <c r="BC16" i="9" s="1"/>
  <c r="AN49" i="9"/>
  <c r="AH14" i="9"/>
  <c r="AO14" i="9"/>
  <c r="AN48" i="9"/>
  <c r="AN52" i="9"/>
  <c r="AH15" i="9"/>
  <c r="BC15" i="9" s="1"/>
  <c r="AO15" i="9"/>
  <c r="AY28" i="9"/>
  <c r="U16" i="9"/>
  <c r="T16" i="9"/>
  <c r="BD28" i="9"/>
  <c r="BA28" i="9"/>
  <c r="AZ28" i="9"/>
  <c r="AW28" i="9"/>
  <c r="AV28" i="9"/>
  <c r="AX28" i="9"/>
  <c r="W16" i="9"/>
  <c r="T25" i="9"/>
  <c r="W25" i="9"/>
  <c r="U25" i="9"/>
  <c r="AO51" i="9"/>
  <c r="AH51" i="9"/>
  <c r="BC51" i="9" s="1"/>
  <c r="BD15" i="9" l="1"/>
  <c r="BE15" i="9" s="1"/>
  <c r="BD16" i="9"/>
  <c r="BE16" i="9" s="1"/>
  <c r="AY34" i="9"/>
  <c r="BC31" i="9" s="1"/>
  <c r="BH14" i="9" s="1"/>
  <c r="V16" i="9"/>
  <c r="BB30" i="9"/>
  <c r="I22" i="9"/>
  <c r="V25" i="9"/>
  <c r="BA34" i="9"/>
  <c r="BC33" i="9" s="1"/>
  <c r="I15" i="9"/>
  <c r="AA23" i="9"/>
  <c r="AG23" i="9"/>
  <c r="V50" i="9"/>
  <c r="BD51" i="9"/>
  <c r="BE51" i="9" s="1"/>
  <c r="BD50" i="9"/>
  <c r="BE50" i="9" s="1"/>
  <c r="V49" i="9"/>
  <c r="BA14" i="9"/>
  <c r="AY14" i="9"/>
  <c r="AX14" i="9"/>
  <c r="AZ14" i="9"/>
  <c r="AW14" i="9"/>
  <c r="AV14" i="9"/>
  <c r="AN480" i="9"/>
  <c r="AQ475" i="9"/>
  <c r="AP475" i="9"/>
  <c r="AO478" i="9"/>
  <c r="AN478" i="9"/>
  <c r="AV51" i="9"/>
  <c r="AZ51" i="9"/>
  <c r="BA51" i="9"/>
  <c r="AY51" i="9"/>
  <c r="AW51" i="9"/>
  <c r="AX51" i="9"/>
  <c r="AN481" i="9"/>
  <c r="AR477" i="9"/>
  <c r="AO481" i="9"/>
  <c r="AQ477" i="9"/>
  <c r="AS477" i="9"/>
  <c r="AP477" i="9"/>
  <c r="V48" i="9"/>
  <c r="BH47" i="9"/>
  <c r="BF47" i="9" s="1"/>
  <c r="BH51" i="9"/>
  <c r="BF51" i="9" s="1"/>
  <c r="BB32" i="9"/>
  <c r="BF50" i="9"/>
  <c r="BD52" i="9"/>
  <c r="BE52" i="9" s="1"/>
  <c r="BF52" i="9" s="1"/>
  <c r="AV34" i="9"/>
  <c r="BC28" i="9" s="1"/>
  <c r="BB28" i="9"/>
  <c r="AW13" i="9"/>
  <c r="AV13" i="9"/>
  <c r="BA13" i="9"/>
  <c r="AZ13" i="9"/>
  <c r="AY13" i="9"/>
  <c r="AX13" i="9"/>
  <c r="AX50" i="9"/>
  <c r="BA50" i="9"/>
  <c r="AZ50" i="9"/>
  <c r="AY50" i="9"/>
  <c r="AV50" i="9"/>
  <c r="AW50" i="9"/>
  <c r="AX52" i="9"/>
  <c r="BA52" i="9"/>
  <c r="AZ52" i="9"/>
  <c r="AY52" i="9"/>
  <c r="AW52" i="9"/>
  <c r="AV52" i="9"/>
  <c r="AV15" i="9"/>
  <c r="BA15" i="9"/>
  <c r="AZ15" i="9"/>
  <c r="AY15" i="9"/>
  <c r="AW15" i="9"/>
  <c r="AX15" i="9"/>
  <c r="AN479" i="9"/>
  <c r="AP472" i="9"/>
  <c r="BD48" i="9"/>
  <c r="BE48" i="9" s="1"/>
  <c r="AR474" i="9"/>
  <c r="AP474" i="9"/>
  <c r="AQ474" i="9"/>
  <c r="BA16" i="9"/>
  <c r="AY16" i="9"/>
  <c r="AX16" i="9"/>
  <c r="AW16" i="9"/>
  <c r="AV16" i="9"/>
  <c r="AZ16" i="9"/>
  <c r="AW34" i="9"/>
  <c r="BC29" i="9" s="1"/>
  <c r="AX34" i="9"/>
  <c r="BC30" i="9" s="1"/>
  <c r="BH13" i="9" s="1"/>
  <c r="AZ34" i="9"/>
  <c r="BC32" i="9" s="1"/>
  <c r="AV47" i="9"/>
  <c r="AZ47" i="9"/>
  <c r="AX47" i="9"/>
  <c r="AW47" i="9"/>
  <c r="AY47" i="9"/>
  <c r="BA47" i="9"/>
  <c r="BH49" i="9"/>
  <c r="V52" i="9"/>
  <c r="V51" i="9"/>
  <c r="BB33" i="9"/>
  <c r="AX48" i="9"/>
  <c r="AV48" i="9"/>
  <c r="BA48" i="9"/>
  <c r="AZ48" i="9"/>
  <c r="AW48" i="9"/>
  <c r="AY48" i="9"/>
  <c r="BD49" i="9"/>
  <c r="BE49" i="9" s="1"/>
  <c r="AP471" i="9"/>
  <c r="AP476" i="9"/>
  <c r="BH48" i="9"/>
  <c r="V47" i="9"/>
  <c r="AZ49" i="9"/>
  <c r="AV49" i="9"/>
  <c r="AW49" i="9"/>
  <c r="BA49" i="9"/>
  <c r="AX49" i="9"/>
  <c r="AY49" i="9"/>
  <c r="BB29" i="9"/>
  <c r="BA11" i="9"/>
  <c r="AZ11" i="9"/>
  <c r="AW11" i="9"/>
  <c r="AV11" i="9"/>
  <c r="AY11" i="9"/>
  <c r="AX11" i="9"/>
  <c r="AY12" i="9"/>
  <c r="AX12" i="9"/>
  <c r="BA12" i="9"/>
  <c r="AZ12" i="9"/>
  <c r="AW12" i="9"/>
  <c r="AV12" i="9"/>
  <c r="AC452" i="4"/>
  <c r="AU475" i="4" s="1"/>
  <c r="AC451" i="4"/>
  <c r="AU473" i="4" s="1"/>
  <c r="AC450" i="4"/>
  <c r="AU471" i="4" s="1"/>
  <c r="AB453" i="4"/>
  <c r="AU476" i="4" s="1"/>
  <c r="AB452" i="4"/>
  <c r="AU474" i="4" s="1"/>
  <c r="AB451" i="4"/>
  <c r="AU472" i="4" s="1"/>
  <c r="AC443" i="4"/>
  <c r="AX468" i="4" s="1"/>
  <c r="AC441" i="4"/>
  <c r="AR471" i="4" s="1"/>
  <c r="AB443" i="4"/>
  <c r="AX467" i="4" s="1"/>
  <c r="AB442" i="4"/>
  <c r="AW455" i="4" s="1"/>
  <c r="AB441" i="4"/>
  <c r="AR476" i="4" s="1"/>
  <c r="BH16" i="9" l="1"/>
  <c r="BC13" i="9"/>
  <c r="BD13" i="9" s="1"/>
  <c r="BE13" i="9" s="1"/>
  <c r="BF13" i="9" s="1"/>
  <c r="BC11" i="9"/>
  <c r="BD11" i="9" s="1"/>
  <c r="BE11" i="9" s="1"/>
  <c r="BC14" i="9"/>
  <c r="BD14" i="9" s="1"/>
  <c r="BE14" i="9" s="1"/>
  <c r="BF14" i="9" s="1"/>
  <c r="BC12" i="9"/>
  <c r="BD12" i="9" s="1"/>
  <c r="BE12" i="9" s="1"/>
  <c r="BF16" i="9"/>
  <c r="BH11" i="9"/>
  <c r="BH15" i="9"/>
  <c r="BF15" i="9" s="1"/>
  <c r="AG24" i="9"/>
  <c r="A23" i="9"/>
  <c r="BH12" i="9"/>
  <c r="I23" i="9"/>
  <c r="AB15" i="9"/>
  <c r="AA24" i="9"/>
  <c r="AA15" i="9"/>
  <c r="AF23" i="9"/>
  <c r="AF24" i="9" s="1"/>
  <c r="BF49" i="9"/>
  <c r="AQ473" i="9"/>
  <c r="AP473" i="9"/>
  <c r="AR473" i="9"/>
  <c r="BF48" i="9"/>
  <c r="AV468" i="4"/>
  <c r="AW463" i="4"/>
  <c r="AS472" i="4"/>
  <c r="AX459" i="4"/>
  <c r="AX463" i="4"/>
  <c r="AS476" i="4"/>
  <c r="AX460" i="4"/>
  <c r="AW460" i="4"/>
  <c r="AV455" i="4"/>
  <c r="AX476" i="4"/>
  <c r="AW476" i="4"/>
  <c r="AV476" i="4"/>
  <c r="AT476" i="4"/>
  <c r="AX475" i="4"/>
  <c r="AW475" i="4"/>
  <c r="AV475" i="4"/>
  <c r="AT475" i="4"/>
  <c r="AX474" i="4"/>
  <c r="AW474" i="4"/>
  <c r="AV474" i="4"/>
  <c r="AT474" i="4"/>
  <c r="AX473" i="4"/>
  <c r="AW473" i="4"/>
  <c r="AV473" i="4"/>
  <c r="AT473" i="4"/>
  <c r="AX472" i="4"/>
  <c r="AW472" i="4"/>
  <c r="AV472" i="4"/>
  <c r="AT472" i="4"/>
  <c r="AX471" i="4"/>
  <c r="AW471" i="4"/>
  <c r="AV471" i="4"/>
  <c r="AT471" i="4"/>
  <c r="AS475" i="4"/>
  <c r="BF12" i="9" l="1"/>
  <c r="AA14" i="9"/>
  <c r="AA11" i="9"/>
  <c r="AA13" i="9"/>
  <c r="AA12" i="9"/>
  <c r="AB14" i="9"/>
  <c r="AB13" i="9"/>
  <c r="AB12" i="9"/>
  <c r="AB11" i="9"/>
  <c r="AB17" i="9" s="1"/>
  <c r="S15" i="9" s="1"/>
  <c r="A24" i="9"/>
  <c r="AG25" i="9"/>
  <c r="A25" i="9" s="1"/>
  <c r="AC11" i="9"/>
  <c r="AC12" i="9"/>
  <c r="AC13" i="9"/>
  <c r="AC14" i="9"/>
  <c r="AC15" i="9"/>
  <c r="AG26" i="9"/>
  <c r="BF11" i="9"/>
  <c r="AD24" i="9"/>
  <c r="I24" i="9"/>
  <c r="AQ472" i="9"/>
  <c r="S12" i="9" l="1"/>
  <c r="S11" i="9"/>
  <c r="S13" i="9"/>
  <c r="S14" i="9"/>
  <c r="AF25" i="9"/>
  <c r="AF26" i="9" s="1"/>
  <c r="J14" i="9"/>
  <c r="J13" i="9"/>
  <c r="J12" i="9"/>
  <c r="J15" i="9"/>
  <c r="J11" i="9"/>
  <c r="AC24" i="9"/>
  <c r="J24" i="9"/>
  <c r="AD20" i="9"/>
  <c r="AD21" i="9"/>
  <c r="AD22" i="9"/>
  <c r="AD23" i="9"/>
  <c r="AG27" i="9"/>
  <c r="A27" i="9" s="1"/>
  <c r="A26" i="9"/>
  <c r="M469" i="4"/>
  <c r="J469" i="4"/>
  <c r="AC453" i="4"/>
  <c r="AX477" i="4" s="1"/>
  <c r="AE451" i="4"/>
  <c r="AF449" i="4"/>
  <c r="AF461" i="4" s="1"/>
  <c r="AB450" i="4"/>
  <c r="AX470" i="4" s="1"/>
  <c r="AF448" i="4"/>
  <c r="AF460" i="4" s="1"/>
  <c r="AF447" i="4"/>
  <c r="AF459" i="4" s="1"/>
  <c r="AF446" i="4"/>
  <c r="AF458" i="4" s="1"/>
  <c r="AF445" i="4"/>
  <c r="AF457" i="4" s="1"/>
  <c r="AF444" i="4"/>
  <c r="AF456" i="4" s="1"/>
  <c r="AF443" i="4"/>
  <c r="AF455" i="4" s="1"/>
  <c r="AF442" i="4"/>
  <c r="AF454" i="4" s="1"/>
  <c r="AC442" i="4"/>
  <c r="AF441" i="4"/>
  <c r="AF453" i="4" s="1"/>
  <c r="AF440" i="4"/>
  <c r="AF452" i="4" s="1"/>
  <c r="AF439" i="4"/>
  <c r="AF451" i="4" s="1"/>
  <c r="AE439" i="4"/>
  <c r="AF438" i="4"/>
  <c r="AF450" i="4" s="1"/>
  <c r="AG450" i="4" s="1"/>
  <c r="AF435" i="4"/>
  <c r="AM430" i="4"/>
  <c r="AL430" i="4"/>
  <c r="AN430" i="4" s="1"/>
  <c r="AJ430" i="4"/>
  <c r="AI430" i="4"/>
  <c r="AQ430" i="4" s="1"/>
  <c r="AS430" i="4" s="1"/>
  <c r="AM429" i="4"/>
  <c r="AL429" i="4"/>
  <c r="AN429" i="4" s="1"/>
  <c r="AJ429" i="4"/>
  <c r="AI429" i="4"/>
  <c r="AP429" i="4" s="1"/>
  <c r="AR429" i="4" s="1"/>
  <c r="AM428" i="4"/>
  <c r="AL428" i="4"/>
  <c r="AO428" i="4" s="1"/>
  <c r="AJ428" i="4"/>
  <c r="AI428" i="4"/>
  <c r="AQ428" i="4" s="1"/>
  <c r="AS428" i="4" s="1"/>
  <c r="AM427" i="4"/>
  <c r="AL427" i="4"/>
  <c r="AN427" i="4" s="1"/>
  <c r="AJ427" i="4"/>
  <c r="AI427" i="4"/>
  <c r="AP427" i="4" s="1"/>
  <c r="AR427" i="4" s="1"/>
  <c r="AM426" i="4"/>
  <c r="AL426" i="4"/>
  <c r="AO426" i="4" s="1"/>
  <c r="AJ426" i="4"/>
  <c r="AI426" i="4"/>
  <c r="AQ426" i="4" s="1"/>
  <c r="AS426" i="4" s="1"/>
  <c r="AM425" i="4"/>
  <c r="AL425" i="4"/>
  <c r="AN425" i="4" s="1"/>
  <c r="AJ425" i="4"/>
  <c r="AI425" i="4"/>
  <c r="AP425" i="4" s="1"/>
  <c r="AR425" i="4" s="1"/>
  <c r="AM424" i="4"/>
  <c r="AL424" i="4"/>
  <c r="AO424" i="4" s="1"/>
  <c r="AJ424" i="4"/>
  <c r="AI424" i="4"/>
  <c r="AQ424" i="4" s="1"/>
  <c r="AS424" i="4" s="1"/>
  <c r="BC423" i="4"/>
  <c r="AM423" i="4"/>
  <c r="AL423" i="4"/>
  <c r="AO423" i="4" s="1"/>
  <c r="AJ423" i="4"/>
  <c r="AI423" i="4"/>
  <c r="AQ423" i="4" s="1"/>
  <c r="AS423" i="4" s="1"/>
  <c r="AM422" i="4"/>
  <c r="AL422" i="4"/>
  <c r="AN422" i="4" s="1"/>
  <c r="AJ422" i="4"/>
  <c r="AI422" i="4"/>
  <c r="AP422" i="4" s="1"/>
  <c r="AR422" i="4" s="1"/>
  <c r="AM421" i="4"/>
  <c r="AL421" i="4"/>
  <c r="AN421" i="4" s="1"/>
  <c r="AJ421" i="4"/>
  <c r="AI421" i="4"/>
  <c r="AP421" i="4" s="1"/>
  <c r="AR421" i="4" s="1"/>
  <c r="AM420" i="4"/>
  <c r="AL420" i="4"/>
  <c r="AN420" i="4" s="1"/>
  <c r="AJ420" i="4"/>
  <c r="AI420" i="4"/>
  <c r="AM419" i="4"/>
  <c r="AL419" i="4"/>
  <c r="AN419" i="4" s="1"/>
  <c r="AJ419" i="4"/>
  <c r="AI419" i="4"/>
  <c r="AP419" i="4" s="1"/>
  <c r="AR419" i="4" s="1"/>
  <c r="AM418" i="4"/>
  <c r="AL418" i="4"/>
  <c r="AN418" i="4" s="1"/>
  <c r="AJ418" i="4"/>
  <c r="AI418" i="4"/>
  <c r="AM417" i="4"/>
  <c r="AL417" i="4"/>
  <c r="AN417" i="4" s="1"/>
  <c r="AJ417" i="4"/>
  <c r="AI417" i="4"/>
  <c r="AP417" i="4" s="1"/>
  <c r="AR417" i="4" s="1"/>
  <c r="AM416" i="4"/>
  <c r="AL416" i="4"/>
  <c r="AN416" i="4" s="1"/>
  <c r="AJ416" i="4"/>
  <c r="AI416" i="4"/>
  <c r="AH415" i="4"/>
  <c r="AK418" i="4" s="1"/>
  <c r="AG412" i="4"/>
  <c r="AU421" i="4" s="1"/>
  <c r="I412" i="4"/>
  <c r="AA421" i="4" s="1"/>
  <c r="AG411" i="4"/>
  <c r="AU420" i="4" s="1"/>
  <c r="I411" i="4"/>
  <c r="AA420" i="4" s="1"/>
  <c r="AG410" i="4"/>
  <c r="AU419" i="4" s="1"/>
  <c r="I410" i="4"/>
  <c r="AA419" i="4" s="1"/>
  <c r="AG409" i="4"/>
  <c r="AU418" i="4" s="1"/>
  <c r="I409" i="4"/>
  <c r="AA418" i="4" s="1"/>
  <c r="AG408" i="4"/>
  <c r="AU417" i="4" s="1"/>
  <c r="I408" i="4"/>
  <c r="AA417" i="4" s="1"/>
  <c r="AG407" i="4"/>
  <c r="AU416" i="4" s="1"/>
  <c r="I407" i="4"/>
  <c r="AA416" i="4" s="1"/>
  <c r="R404" i="4"/>
  <c r="I404" i="4"/>
  <c r="R403" i="4"/>
  <c r="I403" i="4"/>
  <c r="R402" i="4"/>
  <c r="I402" i="4"/>
  <c r="R401" i="4"/>
  <c r="I401" i="4"/>
  <c r="R400" i="4"/>
  <c r="I400" i="4"/>
  <c r="R399" i="4"/>
  <c r="I399" i="4"/>
  <c r="AM394" i="4"/>
  <c r="AL394" i="4"/>
  <c r="AN394" i="4" s="1"/>
  <c r="AJ394" i="4"/>
  <c r="AI394" i="4"/>
  <c r="AP394" i="4" s="1"/>
  <c r="AR394" i="4" s="1"/>
  <c r="AM393" i="4"/>
  <c r="AL393" i="4"/>
  <c r="AO393" i="4" s="1"/>
  <c r="AJ393" i="4"/>
  <c r="AI393" i="4"/>
  <c r="AQ393" i="4" s="1"/>
  <c r="AS393" i="4" s="1"/>
  <c r="AM392" i="4"/>
  <c r="AL392" i="4"/>
  <c r="AN392" i="4" s="1"/>
  <c r="AJ392" i="4"/>
  <c r="AI392" i="4"/>
  <c r="AP392" i="4" s="1"/>
  <c r="AR392" i="4" s="1"/>
  <c r="AM391" i="4"/>
  <c r="AL391" i="4"/>
  <c r="AO391" i="4" s="1"/>
  <c r="AJ391" i="4"/>
  <c r="AI391" i="4"/>
  <c r="AQ391" i="4" s="1"/>
  <c r="AS391" i="4" s="1"/>
  <c r="AM390" i="4"/>
  <c r="AL390" i="4"/>
  <c r="AN390" i="4" s="1"/>
  <c r="AJ390" i="4"/>
  <c r="AI390" i="4"/>
  <c r="AP390" i="4" s="1"/>
  <c r="AR390" i="4" s="1"/>
  <c r="AM389" i="4"/>
  <c r="AL389" i="4"/>
  <c r="AO389" i="4" s="1"/>
  <c r="AJ389" i="4"/>
  <c r="AI389" i="4"/>
  <c r="AQ389" i="4" s="1"/>
  <c r="AS389" i="4" s="1"/>
  <c r="AM388" i="4"/>
  <c r="AL388" i="4"/>
  <c r="AN388" i="4" s="1"/>
  <c r="AJ388" i="4"/>
  <c r="AI388" i="4"/>
  <c r="AP388" i="4" s="1"/>
  <c r="AR388" i="4" s="1"/>
  <c r="BC387" i="4"/>
  <c r="AM387" i="4"/>
  <c r="AL387" i="4"/>
  <c r="AN387" i="4" s="1"/>
  <c r="AJ387" i="4"/>
  <c r="AI387" i="4"/>
  <c r="AP387" i="4" s="1"/>
  <c r="AR387" i="4" s="1"/>
  <c r="AM386" i="4"/>
  <c r="AL386" i="4"/>
  <c r="AO386" i="4" s="1"/>
  <c r="AJ386" i="4"/>
  <c r="AI386" i="4"/>
  <c r="AQ386" i="4" s="1"/>
  <c r="AS386" i="4" s="1"/>
  <c r="AM385" i="4"/>
  <c r="AL385" i="4"/>
  <c r="AO385" i="4" s="1"/>
  <c r="AJ385" i="4"/>
  <c r="AI385" i="4"/>
  <c r="AQ385" i="4" s="1"/>
  <c r="AS385" i="4" s="1"/>
  <c r="AM384" i="4"/>
  <c r="AL384" i="4"/>
  <c r="AO384" i="4" s="1"/>
  <c r="AJ384" i="4"/>
  <c r="AI384" i="4"/>
  <c r="AM383" i="4"/>
  <c r="AL383" i="4"/>
  <c r="AO383" i="4" s="1"/>
  <c r="AJ383" i="4"/>
  <c r="AI383" i="4"/>
  <c r="AQ383" i="4" s="1"/>
  <c r="AS383" i="4" s="1"/>
  <c r="AM382" i="4"/>
  <c r="AL382" i="4"/>
  <c r="AO382" i="4" s="1"/>
  <c r="AJ382" i="4"/>
  <c r="AI382" i="4"/>
  <c r="AM381" i="4"/>
  <c r="AL381" i="4"/>
  <c r="AO381" i="4" s="1"/>
  <c r="AJ381" i="4"/>
  <c r="AI381" i="4"/>
  <c r="AQ381" i="4" s="1"/>
  <c r="AS381" i="4" s="1"/>
  <c r="AM380" i="4"/>
  <c r="AL380" i="4"/>
  <c r="AO380" i="4" s="1"/>
  <c r="AJ380" i="4"/>
  <c r="AI380" i="4"/>
  <c r="AH379" i="4"/>
  <c r="AG376" i="4"/>
  <c r="AU385" i="4" s="1"/>
  <c r="I376" i="4"/>
  <c r="AG375" i="4"/>
  <c r="AU375" i="4" s="1"/>
  <c r="AZ370" i="4" s="1"/>
  <c r="AZ379" i="4" s="1"/>
  <c r="AZ387" i="4" s="1"/>
  <c r="I375" i="4"/>
  <c r="AA384" i="4" s="1"/>
  <c r="AG374" i="4"/>
  <c r="AU383" i="4" s="1"/>
  <c r="I374" i="4"/>
  <c r="AG373" i="4"/>
  <c r="I373" i="4"/>
  <c r="AG372" i="4"/>
  <c r="I372" i="4"/>
  <c r="AG371" i="4"/>
  <c r="I371" i="4"/>
  <c r="R368" i="4"/>
  <c r="I368" i="4"/>
  <c r="R367" i="4"/>
  <c r="I367" i="4"/>
  <c r="R366" i="4"/>
  <c r="I366" i="4"/>
  <c r="R365" i="4"/>
  <c r="I365" i="4"/>
  <c r="R364" i="4"/>
  <c r="I364" i="4"/>
  <c r="R363" i="4"/>
  <c r="I363" i="4"/>
  <c r="AM358" i="4"/>
  <c r="AL358" i="4"/>
  <c r="AO358" i="4" s="1"/>
  <c r="AJ358" i="4"/>
  <c r="AI358" i="4"/>
  <c r="AQ358" i="4" s="1"/>
  <c r="AS358" i="4" s="1"/>
  <c r="AM357" i="4"/>
  <c r="AL357" i="4"/>
  <c r="AN357" i="4" s="1"/>
  <c r="AJ357" i="4"/>
  <c r="AI357" i="4"/>
  <c r="AP357" i="4" s="1"/>
  <c r="AR357" i="4" s="1"/>
  <c r="AM356" i="4"/>
  <c r="AL356" i="4"/>
  <c r="AO356" i="4" s="1"/>
  <c r="AJ356" i="4"/>
  <c r="AI356" i="4"/>
  <c r="AQ356" i="4" s="1"/>
  <c r="AS356" i="4" s="1"/>
  <c r="AM355" i="4"/>
  <c r="AL355" i="4"/>
  <c r="AN355" i="4" s="1"/>
  <c r="AJ355" i="4"/>
  <c r="AI355" i="4"/>
  <c r="AP355" i="4" s="1"/>
  <c r="AR355" i="4" s="1"/>
  <c r="AM354" i="4"/>
  <c r="AL354" i="4"/>
  <c r="AO354" i="4" s="1"/>
  <c r="AJ354" i="4"/>
  <c r="AI354" i="4"/>
  <c r="AQ354" i="4" s="1"/>
  <c r="AS354" i="4" s="1"/>
  <c r="AM353" i="4"/>
  <c r="AL353" i="4"/>
  <c r="AN353" i="4" s="1"/>
  <c r="AJ353" i="4"/>
  <c r="AI353" i="4"/>
  <c r="AP353" i="4" s="1"/>
  <c r="AR353" i="4" s="1"/>
  <c r="AM352" i="4"/>
  <c r="AL352" i="4"/>
  <c r="AO352" i="4" s="1"/>
  <c r="AJ352" i="4"/>
  <c r="AI352" i="4"/>
  <c r="AQ352" i="4" s="1"/>
  <c r="AS352" i="4" s="1"/>
  <c r="BC351" i="4"/>
  <c r="AM351" i="4"/>
  <c r="AL351" i="4"/>
  <c r="AO351" i="4" s="1"/>
  <c r="AJ351" i="4"/>
  <c r="AI351" i="4"/>
  <c r="AQ351" i="4" s="1"/>
  <c r="AS351" i="4" s="1"/>
  <c r="AM350" i="4"/>
  <c r="AL350" i="4"/>
  <c r="AN350" i="4" s="1"/>
  <c r="AJ350" i="4"/>
  <c r="AI350" i="4"/>
  <c r="AP350" i="4" s="1"/>
  <c r="AR350" i="4" s="1"/>
  <c r="AM349" i="4"/>
  <c r="AL349" i="4"/>
  <c r="AN349" i="4" s="1"/>
  <c r="AJ349" i="4"/>
  <c r="AI349" i="4"/>
  <c r="AP349" i="4" s="1"/>
  <c r="AR349" i="4" s="1"/>
  <c r="AM348" i="4"/>
  <c r="AL348" i="4"/>
  <c r="AN348" i="4" s="1"/>
  <c r="AJ348" i="4"/>
  <c r="AI348" i="4"/>
  <c r="AM347" i="4"/>
  <c r="AL347" i="4"/>
  <c r="AN347" i="4" s="1"/>
  <c r="AJ347" i="4"/>
  <c r="AI347" i="4"/>
  <c r="AP347" i="4" s="1"/>
  <c r="AR347" i="4" s="1"/>
  <c r="AM346" i="4"/>
  <c r="AL346" i="4"/>
  <c r="AN346" i="4" s="1"/>
  <c r="AJ346" i="4"/>
  <c r="AI346" i="4"/>
  <c r="AM345" i="4"/>
  <c r="AL345" i="4"/>
  <c r="AN345" i="4" s="1"/>
  <c r="AJ345" i="4"/>
  <c r="AI345" i="4"/>
  <c r="AP345" i="4" s="1"/>
  <c r="AR345" i="4" s="1"/>
  <c r="AM344" i="4"/>
  <c r="AL344" i="4"/>
  <c r="AN344" i="4" s="1"/>
  <c r="AJ344" i="4"/>
  <c r="AI344" i="4"/>
  <c r="AH343" i="4"/>
  <c r="AG340" i="4"/>
  <c r="I340" i="4"/>
  <c r="AG339" i="4"/>
  <c r="I339" i="4"/>
  <c r="AG338" i="4"/>
  <c r="I338" i="4"/>
  <c r="AG337" i="4"/>
  <c r="I337" i="4"/>
  <c r="AG336" i="4"/>
  <c r="I336" i="4"/>
  <c r="AG335" i="4"/>
  <c r="I335" i="4"/>
  <c r="R332" i="4"/>
  <c r="I332" i="4"/>
  <c r="A332" i="4"/>
  <c r="R331" i="4"/>
  <c r="I331" i="4"/>
  <c r="A331" i="4"/>
  <c r="R330" i="4"/>
  <c r="I330" i="4"/>
  <c r="A330" i="4"/>
  <c r="R329" i="4"/>
  <c r="I329" i="4"/>
  <c r="A329" i="4"/>
  <c r="R328" i="4"/>
  <c r="I328" i="4"/>
  <c r="A328" i="4"/>
  <c r="R327" i="4"/>
  <c r="I327" i="4"/>
  <c r="A327" i="4"/>
  <c r="A325" i="4"/>
  <c r="B326" i="4" s="1"/>
  <c r="AM322" i="4"/>
  <c r="AL322" i="4"/>
  <c r="AO322" i="4" s="1"/>
  <c r="AJ322" i="4"/>
  <c r="AI322" i="4"/>
  <c r="AQ322" i="4" s="1"/>
  <c r="AS322" i="4" s="1"/>
  <c r="AM321" i="4"/>
  <c r="AL321" i="4"/>
  <c r="AN321" i="4" s="1"/>
  <c r="AJ321" i="4"/>
  <c r="AI321" i="4"/>
  <c r="AP321" i="4" s="1"/>
  <c r="AR321" i="4" s="1"/>
  <c r="AM320" i="4"/>
  <c r="AL320" i="4"/>
  <c r="AO320" i="4" s="1"/>
  <c r="AJ320" i="4"/>
  <c r="AI320" i="4"/>
  <c r="AQ320" i="4" s="1"/>
  <c r="AS320" i="4" s="1"/>
  <c r="AM319" i="4"/>
  <c r="AL319" i="4"/>
  <c r="AN319" i="4" s="1"/>
  <c r="AJ319" i="4"/>
  <c r="AI319" i="4"/>
  <c r="AP319" i="4" s="1"/>
  <c r="AR319" i="4" s="1"/>
  <c r="AM318" i="4"/>
  <c r="AL318" i="4"/>
  <c r="AO318" i="4" s="1"/>
  <c r="AJ318" i="4"/>
  <c r="AI318" i="4"/>
  <c r="AQ318" i="4" s="1"/>
  <c r="AS318" i="4" s="1"/>
  <c r="AM317" i="4"/>
  <c r="AL317" i="4"/>
  <c r="AN317" i="4" s="1"/>
  <c r="AJ317" i="4"/>
  <c r="AI317" i="4"/>
  <c r="AP317" i="4" s="1"/>
  <c r="AR317" i="4" s="1"/>
  <c r="AM316" i="4"/>
  <c r="AL316" i="4"/>
  <c r="AO316" i="4" s="1"/>
  <c r="AJ316" i="4"/>
  <c r="AI316" i="4"/>
  <c r="AQ316" i="4" s="1"/>
  <c r="AS316" i="4" s="1"/>
  <c r="BC315" i="4"/>
  <c r="AM315" i="4"/>
  <c r="AL315" i="4"/>
  <c r="AO315" i="4" s="1"/>
  <c r="AJ315" i="4"/>
  <c r="AI315" i="4"/>
  <c r="AQ315" i="4" s="1"/>
  <c r="AS315" i="4" s="1"/>
  <c r="AM314" i="4"/>
  <c r="AL314" i="4"/>
  <c r="AN314" i="4" s="1"/>
  <c r="AJ314" i="4"/>
  <c r="AI314" i="4"/>
  <c r="AP314" i="4" s="1"/>
  <c r="AR314" i="4" s="1"/>
  <c r="AM313" i="4"/>
  <c r="AL313" i="4"/>
  <c r="AN313" i="4" s="1"/>
  <c r="AJ313" i="4"/>
  <c r="AI313" i="4"/>
  <c r="AP313" i="4" s="1"/>
  <c r="AR313" i="4" s="1"/>
  <c r="AM312" i="4"/>
  <c r="AL312" i="4"/>
  <c r="AN312" i="4" s="1"/>
  <c r="AJ312" i="4"/>
  <c r="AI312" i="4"/>
  <c r="AM311" i="4"/>
  <c r="AL311" i="4"/>
  <c r="AN311" i="4" s="1"/>
  <c r="AJ311" i="4"/>
  <c r="AI311" i="4"/>
  <c r="AP311" i="4" s="1"/>
  <c r="AR311" i="4" s="1"/>
  <c r="AM310" i="4"/>
  <c r="AL310" i="4"/>
  <c r="AN310" i="4" s="1"/>
  <c r="AJ310" i="4"/>
  <c r="AI310" i="4"/>
  <c r="AM309" i="4"/>
  <c r="AL309" i="4"/>
  <c r="AN309" i="4" s="1"/>
  <c r="AJ309" i="4"/>
  <c r="AI309" i="4"/>
  <c r="AM308" i="4"/>
  <c r="AL308" i="4"/>
  <c r="AN308" i="4" s="1"/>
  <c r="AJ308" i="4"/>
  <c r="AI308" i="4"/>
  <c r="AH307" i="4"/>
  <c r="AG304" i="4"/>
  <c r="AU313" i="4" s="1"/>
  <c r="I304" i="4"/>
  <c r="AA313" i="4" s="1"/>
  <c r="AG303" i="4"/>
  <c r="AU312" i="4" s="1"/>
  <c r="I303" i="4"/>
  <c r="AA312" i="4" s="1"/>
  <c r="AG302" i="4"/>
  <c r="AU311" i="4" s="1"/>
  <c r="I302" i="4"/>
  <c r="AA311" i="4" s="1"/>
  <c r="AG301" i="4"/>
  <c r="AU310" i="4" s="1"/>
  <c r="I301" i="4"/>
  <c r="AA310" i="4" s="1"/>
  <c r="AG300" i="4"/>
  <c r="AU309" i="4" s="1"/>
  <c r="I300" i="4"/>
  <c r="AA309" i="4" s="1"/>
  <c r="AG299" i="4"/>
  <c r="AU308" i="4" s="1"/>
  <c r="I299" i="4"/>
  <c r="R296" i="4"/>
  <c r="I296" i="4"/>
  <c r="R295" i="4"/>
  <c r="I295" i="4"/>
  <c r="R294" i="4"/>
  <c r="I294" i="4"/>
  <c r="R293" i="4"/>
  <c r="I293" i="4"/>
  <c r="R292" i="4"/>
  <c r="I292" i="4"/>
  <c r="R291" i="4"/>
  <c r="I291" i="4"/>
  <c r="AM286" i="4"/>
  <c r="AL286" i="4"/>
  <c r="AO286" i="4" s="1"/>
  <c r="AJ286" i="4"/>
  <c r="AI286" i="4"/>
  <c r="AQ286" i="4" s="1"/>
  <c r="AS286" i="4" s="1"/>
  <c r="AM285" i="4"/>
  <c r="AL285" i="4"/>
  <c r="AN285" i="4" s="1"/>
  <c r="AJ285" i="4"/>
  <c r="AI285" i="4"/>
  <c r="AP285" i="4" s="1"/>
  <c r="AR285" i="4" s="1"/>
  <c r="AM284" i="4"/>
  <c r="AL284" i="4"/>
  <c r="AO284" i="4" s="1"/>
  <c r="AJ284" i="4"/>
  <c r="AI284" i="4"/>
  <c r="AQ284" i="4" s="1"/>
  <c r="AS284" i="4" s="1"/>
  <c r="AM283" i="4"/>
  <c r="AL283" i="4"/>
  <c r="AN283" i="4" s="1"/>
  <c r="AJ283" i="4"/>
  <c r="AI283" i="4"/>
  <c r="AP283" i="4" s="1"/>
  <c r="AR283" i="4" s="1"/>
  <c r="AM282" i="4"/>
  <c r="AL282" i="4"/>
  <c r="AO282" i="4" s="1"/>
  <c r="AJ282" i="4"/>
  <c r="AI282" i="4"/>
  <c r="AQ282" i="4" s="1"/>
  <c r="AS282" i="4" s="1"/>
  <c r="AM281" i="4"/>
  <c r="AL281" i="4"/>
  <c r="AN281" i="4" s="1"/>
  <c r="AJ281" i="4"/>
  <c r="AI281" i="4"/>
  <c r="AP281" i="4" s="1"/>
  <c r="AR281" i="4" s="1"/>
  <c r="AM280" i="4"/>
  <c r="AL280" i="4"/>
  <c r="AO280" i="4" s="1"/>
  <c r="AJ280" i="4"/>
  <c r="AI280" i="4"/>
  <c r="AQ280" i="4" s="1"/>
  <c r="AS280" i="4" s="1"/>
  <c r="BC279" i="4"/>
  <c r="AM279" i="4"/>
  <c r="AL279" i="4"/>
  <c r="AO279" i="4" s="1"/>
  <c r="AJ279" i="4"/>
  <c r="AI279" i="4"/>
  <c r="AQ279" i="4" s="1"/>
  <c r="AS279" i="4" s="1"/>
  <c r="AM278" i="4"/>
  <c r="AL278" i="4"/>
  <c r="AN278" i="4" s="1"/>
  <c r="AJ278" i="4"/>
  <c r="AI278" i="4"/>
  <c r="AP278" i="4" s="1"/>
  <c r="AR278" i="4" s="1"/>
  <c r="AM277" i="4"/>
  <c r="AL277" i="4"/>
  <c r="AN277" i="4" s="1"/>
  <c r="AJ277" i="4"/>
  <c r="AI277" i="4"/>
  <c r="AP277" i="4" s="1"/>
  <c r="AR277" i="4" s="1"/>
  <c r="AM276" i="4"/>
  <c r="AL276" i="4"/>
  <c r="AN276" i="4" s="1"/>
  <c r="AJ276" i="4"/>
  <c r="AI276" i="4"/>
  <c r="AM275" i="4"/>
  <c r="AL275" i="4"/>
  <c r="AN275" i="4" s="1"/>
  <c r="AJ275" i="4"/>
  <c r="AI275" i="4"/>
  <c r="AP275" i="4" s="1"/>
  <c r="AR275" i="4" s="1"/>
  <c r="AM274" i="4"/>
  <c r="AL274" i="4"/>
  <c r="AN274" i="4" s="1"/>
  <c r="AJ274" i="4"/>
  <c r="AI274" i="4"/>
  <c r="AM273" i="4"/>
  <c r="AL273" i="4"/>
  <c r="AN273" i="4" s="1"/>
  <c r="AJ273" i="4"/>
  <c r="AI273" i="4"/>
  <c r="AP273" i="4" s="1"/>
  <c r="AR273" i="4" s="1"/>
  <c r="AM272" i="4"/>
  <c r="AL272" i="4"/>
  <c r="AN272" i="4" s="1"/>
  <c r="AJ272" i="4"/>
  <c r="AI272" i="4"/>
  <c r="AH271" i="4"/>
  <c r="AG268" i="4"/>
  <c r="I268" i="4"/>
  <c r="AG267" i="4"/>
  <c r="I267" i="4"/>
  <c r="AG266" i="4"/>
  <c r="I266" i="4"/>
  <c r="AG265" i="4"/>
  <c r="I265" i="4"/>
  <c r="AG264" i="4"/>
  <c r="I264" i="4"/>
  <c r="AG263" i="4"/>
  <c r="I263" i="4"/>
  <c r="AA272" i="4" s="1"/>
  <c r="R260" i="4"/>
  <c r="I260" i="4"/>
  <c r="R259" i="4"/>
  <c r="I259" i="4"/>
  <c r="R258" i="4"/>
  <c r="I258" i="4"/>
  <c r="R257" i="4"/>
  <c r="I257" i="4"/>
  <c r="R256" i="4"/>
  <c r="I256" i="4"/>
  <c r="R255" i="4"/>
  <c r="I255" i="4"/>
  <c r="AM250" i="4"/>
  <c r="AL250" i="4"/>
  <c r="AN250" i="4" s="1"/>
  <c r="AJ250" i="4"/>
  <c r="AI250" i="4"/>
  <c r="AP250" i="4" s="1"/>
  <c r="AR250" i="4" s="1"/>
  <c r="AM249" i="4"/>
  <c r="AL249" i="4"/>
  <c r="AO249" i="4" s="1"/>
  <c r="AJ249" i="4"/>
  <c r="AI249" i="4"/>
  <c r="AQ249" i="4" s="1"/>
  <c r="AS249" i="4" s="1"/>
  <c r="AM248" i="4"/>
  <c r="AL248" i="4"/>
  <c r="AN248" i="4" s="1"/>
  <c r="AJ248" i="4"/>
  <c r="AI248" i="4"/>
  <c r="AP248" i="4" s="1"/>
  <c r="AR248" i="4" s="1"/>
  <c r="AM247" i="4"/>
  <c r="AL247" i="4"/>
  <c r="AO247" i="4" s="1"/>
  <c r="AJ247" i="4"/>
  <c r="AI247" i="4"/>
  <c r="AQ247" i="4" s="1"/>
  <c r="AS247" i="4" s="1"/>
  <c r="AM246" i="4"/>
  <c r="AL246" i="4"/>
  <c r="AN246" i="4" s="1"/>
  <c r="AJ246" i="4"/>
  <c r="AI246" i="4"/>
  <c r="AP246" i="4" s="1"/>
  <c r="AR246" i="4" s="1"/>
  <c r="AM245" i="4"/>
  <c r="AL245" i="4"/>
  <c r="AO245" i="4" s="1"/>
  <c r="AJ245" i="4"/>
  <c r="AI245" i="4"/>
  <c r="AQ245" i="4" s="1"/>
  <c r="AS245" i="4" s="1"/>
  <c r="AM244" i="4"/>
  <c r="AL244" i="4"/>
  <c r="AN244" i="4" s="1"/>
  <c r="AJ244" i="4"/>
  <c r="AI244" i="4"/>
  <c r="AP244" i="4" s="1"/>
  <c r="AR244" i="4" s="1"/>
  <c r="BC243" i="4"/>
  <c r="AM243" i="4"/>
  <c r="AL243" i="4"/>
  <c r="AN243" i="4" s="1"/>
  <c r="AJ243" i="4"/>
  <c r="AI243" i="4"/>
  <c r="AP243" i="4" s="1"/>
  <c r="AR243" i="4" s="1"/>
  <c r="AM242" i="4"/>
  <c r="AL242" i="4"/>
  <c r="AO242" i="4" s="1"/>
  <c r="AJ242" i="4"/>
  <c r="AI242" i="4"/>
  <c r="AQ242" i="4" s="1"/>
  <c r="AS242" i="4" s="1"/>
  <c r="AM241" i="4"/>
  <c r="AL241" i="4"/>
  <c r="AO241" i="4" s="1"/>
  <c r="AJ241" i="4"/>
  <c r="AI241" i="4"/>
  <c r="AQ241" i="4" s="1"/>
  <c r="AS241" i="4" s="1"/>
  <c r="AM240" i="4"/>
  <c r="AL240" i="4"/>
  <c r="AN240" i="4" s="1"/>
  <c r="AJ240" i="4"/>
  <c r="AI240" i="4"/>
  <c r="AM239" i="4"/>
  <c r="AL239" i="4"/>
  <c r="AN239" i="4" s="1"/>
  <c r="AJ239" i="4"/>
  <c r="AI239" i="4"/>
  <c r="AQ239" i="4" s="1"/>
  <c r="AS239" i="4" s="1"/>
  <c r="AM238" i="4"/>
  <c r="AL238" i="4"/>
  <c r="AN238" i="4" s="1"/>
  <c r="AJ238" i="4"/>
  <c r="AI238" i="4"/>
  <c r="AM237" i="4"/>
  <c r="AL237" i="4"/>
  <c r="AN237" i="4" s="1"/>
  <c r="AJ237" i="4"/>
  <c r="AI237" i="4"/>
  <c r="AQ237" i="4" s="1"/>
  <c r="AS237" i="4" s="1"/>
  <c r="AM236" i="4"/>
  <c r="AL236" i="4"/>
  <c r="AN236" i="4" s="1"/>
  <c r="AJ236" i="4"/>
  <c r="AI236" i="4"/>
  <c r="AH235" i="4"/>
  <c r="AK236" i="4" s="1"/>
  <c r="AG232" i="4"/>
  <c r="I232" i="4"/>
  <c r="AA241" i="4" s="1"/>
  <c r="AG231" i="4"/>
  <c r="I231" i="4"/>
  <c r="AG230" i="4"/>
  <c r="I230" i="4"/>
  <c r="AA239" i="4" s="1"/>
  <c r="AG229" i="4"/>
  <c r="I229" i="4"/>
  <c r="AG228" i="4"/>
  <c r="I228" i="4"/>
  <c r="AA237" i="4" s="1"/>
  <c r="AG227" i="4"/>
  <c r="I227" i="4"/>
  <c r="R224" i="4"/>
  <c r="I224" i="4"/>
  <c r="A224" i="4"/>
  <c r="R223" i="4"/>
  <c r="I223" i="4"/>
  <c r="A223" i="4"/>
  <c r="R222" i="4"/>
  <c r="I222" i="4"/>
  <c r="A222" i="4"/>
  <c r="R221" i="4"/>
  <c r="I221" i="4"/>
  <c r="A221" i="4"/>
  <c r="R220" i="4"/>
  <c r="I220" i="4"/>
  <c r="A220" i="4"/>
  <c r="R219" i="4"/>
  <c r="I219" i="4"/>
  <c r="A219" i="4"/>
  <c r="A217" i="4"/>
  <c r="B218" i="4" s="1"/>
  <c r="AM214" i="4"/>
  <c r="AL214" i="4"/>
  <c r="AN214" i="4" s="1"/>
  <c r="AJ214" i="4"/>
  <c r="AI214" i="4"/>
  <c r="AQ214" i="4" s="1"/>
  <c r="AS214" i="4" s="1"/>
  <c r="AM213" i="4"/>
  <c r="AL213" i="4"/>
  <c r="AN213" i="4" s="1"/>
  <c r="AJ213" i="4"/>
  <c r="AI213" i="4"/>
  <c r="AQ213" i="4" s="1"/>
  <c r="AS213" i="4" s="1"/>
  <c r="AM212" i="4"/>
  <c r="AL212" i="4"/>
  <c r="AN212" i="4" s="1"/>
  <c r="AJ212" i="4"/>
  <c r="AI212" i="4"/>
  <c r="AQ212" i="4" s="1"/>
  <c r="AS212" i="4" s="1"/>
  <c r="AM211" i="4"/>
  <c r="AL211" i="4"/>
  <c r="AN211" i="4" s="1"/>
  <c r="AJ211" i="4"/>
  <c r="AI211" i="4"/>
  <c r="AQ211" i="4" s="1"/>
  <c r="AS211" i="4" s="1"/>
  <c r="AM210" i="4"/>
  <c r="AL210" i="4"/>
  <c r="AN210" i="4" s="1"/>
  <c r="AJ210" i="4"/>
  <c r="AI210" i="4"/>
  <c r="AQ210" i="4" s="1"/>
  <c r="AS210" i="4" s="1"/>
  <c r="AM209" i="4"/>
  <c r="AL209" i="4"/>
  <c r="AN209" i="4" s="1"/>
  <c r="AJ209" i="4"/>
  <c r="AI209" i="4"/>
  <c r="AQ209" i="4" s="1"/>
  <c r="AS209" i="4" s="1"/>
  <c r="AM208" i="4"/>
  <c r="AL208" i="4"/>
  <c r="AN208" i="4" s="1"/>
  <c r="AJ208" i="4"/>
  <c r="AI208" i="4"/>
  <c r="AQ208" i="4" s="1"/>
  <c r="AS208" i="4" s="1"/>
  <c r="BC207" i="4"/>
  <c r="AM207" i="4"/>
  <c r="AL207" i="4"/>
  <c r="AN207" i="4" s="1"/>
  <c r="AJ207" i="4"/>
  <c r="AI207" i="4"/>
  <c r="AQ207" i="4" s="1"/>
  <c r="AS207" i="4" s="1"/>
  <c r="AM206" i="4"/>
  <c r="AL206" i="4"/>
  <c r="AN206" i="4" s="1"/>
  <c r="AJ206" i="4"/>
  <c r="AI206" i="4"/>
  <c r="AQ206" i="4" s="1"/>
  <c r="AS206" i="4" s="1"/>
  <c r="AM205" i="4"/>
  <c r="AL205" i="4"/>
  <c r="AN205" i="4" s="1"/>
  <c r="AJ205" i="4"/>
  <c r="AI205" i="4"/>
  <c r="AQ205" i="4" s="1"/>
  <c r="AS205" i="4" s="1"/>
  <c r="AM204" i="4"/>
  <c r="AL204" i="4"/>
  <c r="AN204" i="4" s="1"/>
  <c r="AJ204" i="4"/>
  <c r="AI204" i="4"/>
  <c r="AM203" i="4"/>
  <c r="AL203" i="4"/>
  <c r="AN203" i="4" s="1"/>
  <c r="AJ203" i="4"/>
  <c r="AI203" i="4"/>
  <c r="AQ203" i="4" s="1"/>
  <c r="AS203" i="4" s="1"/>
  <c r="AM202" i="4"/>
  <c r="AL202" i="4"/>
  <c r="AN202" i="4" s="1"/>
  <c r="AJ202" i="4"/>
  <c r="AI202" i="4"/>
  <c r="AM201" i="4"/>
  <c r="AL201" i="4"/>
  <c r="AN201" i="4" s="1"/>
  <c r="AJ201" i="4"/>
  <c r="AI201" i="4"/>
  <c r="AQ201" i="4" s="1"/>
  <c r="AS201" i="4" s="1"/>
  <c r="AM200" i="4"/>
  <c r="AL200" i="4"/>
  <c r="AN200" i="4" s="1"/>
  <c r="AJ200" i="4"/>
  <c r="AI200" i="4"/>
  <c r="AH199" i="4"/>
  <c r="AK205" i="4" s="1"/>
  <c r="AG196" i="4"/>
  <c r="I196" i="4"/>
  <c r="AG195" i="4"/>
  <c r="I195" i="4"/>
  <c r="AG194" i="4"/>
  <c r="I194" i="4"/>
  <c r="AG193" i="4"/>
  <c r="I193" i="4"/>
  <c r="AA202" i="4" s="1"/>
  <c r="AG192" i="4"/>
  <c r="AU201" i="4" s="1"/>
  <c r="I192" i="4"/>
  <c r="AA201" i="4" s="1"/>
  <c r="AG191" i="4"/>
  <c r="AU200" i="4" s="1"/>
  <c r="I191" i="4"/>
  <c r="AA200" i="4" s="1"/>
  <c r="R188" i="4"/>
  <c r="I188" i="4"/>
  <c r="R187" i="4"/>
  <c r="I187" i="4"/>
  <c r="R186" i="4"/>
  <c r="I186" i="4"/>
  <c r="R185" i="4"/>
  <c r="I185" i="4"/>
  <c r="R184" i="4"/>
  <c r="I184" i="4"/>
  <c r="R183" i="4"/>
  <c r="I183" i="4"/>
  <c r="AM178" i="4"/>
  <c r="AL178" i="4"/>
  <c r="AJ178" i="4"/>
  <c r="AI178" i="4"/>
  <c r="AP178" i="4" s="1"/>
  <c r="AR178" i="4" s="1"/>
  <c r="AM177" i="4"/>
  <c r="AL177" i="4"/>
  <c r="AO177" i="4" s="1"/>
  <c r="AJ177" i="4"/>
  <c r="AI177" i="4"/>
  <c r="AQ177" i="4" s="1"/>
  <c r="AS177" i="4" s="1"/>
  <c r="AM176" i="4"/>
  <c r="AL176" i="4"/>
  <c r="AN176" i="4" s="1"/>
  <c r="AJ176" i="4"/>
  <c r="AI176" i="4"/>
  <c r="AP176" i="4" s="1"/>
  <c r="AR176" i="4" s="1"/>
  <c r="AM175" i="4"/>
  <c r="AL175" i="4"/>
  <c r="AO175" i="4" s="1"/>
  <c r="AJ175" i="4"/>
  <c r="AI175" i="4"/>
  <c r="AQ175" i="4" s="1"/>
  <c r="AS175" i="4" s="1"/>
  <c r="AM174" i="4"/>
  <c r="AL174" i="4"/>
  <c r="AO174" i="4" s="1"/>
  <c r="AJ174" i="4"/>
  <c r="AI174" i="4"/>
  <c r="AQ174" i="4" s="1"/>
  <c r="AS174" i="4" s="1"/>
  <c r="AM173" i="4"/>
  <c r="AL173" i="4"/>
  <c r="AN173" i="4" s="1"/>
  <c r="AJ173" i="4"/>
  <c r="AI173" i="4"/>
  <c r="AP173" i="4" s="1"/>
  <c r="AR173" i="4" s="1"/>
  <c r="AM172" i="4"/>
  <c r="AL172" i="4"/>
  <c r="AO172" i="4" s="1"/>
  <c r="AJ172" i="4"/>
  <c r="AI172" i="4"/>
  <c r="AQ172" i="4" s="1"/>
  <c r="AS172" i="4" s="1"/>
  <c r="BC171" i="4"/>
  <c r="AM171" i="4"/>
  <c r="AL171" i="4"/>
  <c r="AO171" i="4" s="1"/>
  <c r="AJ171" i="4"/>
  <c r="AI171" i="4"/>
  <c r="AQ171" i="4" s="1"/>
  <c r="AS171" i="4" s="1"/>
  <c r="AM170" i="4"/>
  <c r="AL170" i="4"/>
  <c r="AN170" i="4" s="1"/>
  <c r="AJ170" i="4"/>
  <c r="AI170" i="4"/>
  <c r="AP170" i="4" s="1"/>
  <c r="AR170" i="4" s="1"/>
  <c r="AM169" i="4"/>
  <c r="AL169" i="4"/>
  <c r="AN169" i="4" s="1"/>
  <c r="AJ169" i="4"/>
  <c r="AI169" i="4"/>
  <c r="AM168" i="4"/>
  <c r="AL168" i="4"/>
  <c r="AN168" i="4" s="1"/>
  <c r="AJ168" i="4"/>
  <c r="AI168" i="4"/>
  <c r="AM167" i="4"/>
  <c r="AL167" i="4"/>
  <c r="AN167" i="4" s="1"/>
  <c r="AJ167" i="4"/>
  <c r="AI167" i="4"/>
  <c r="AM166" i="4"/>
  <c r="AL166" i="4"/>
  <c r="AN166" i="4" s="1"/>
  <c r="AJ166" i="4"/>
  <c r="AI166" i="4"/>
  <c r="AM165" i="4"/>
  <c r="AL165" i="4"/>
  <c r="AN165" i="4" s="1"/>
  <c r="AJ165" i="4"/>
  <c r="AI165" i="4"/>
  <c r="AM164" i="4"/>
  <c r="AL164" i="4"/>
  <c r="AN164" i="4" s="1"/>
  <c r="AJ164" i="4"/>
  <c r="AI164" i="4"/>
  <c r="AH163" i="4"/>
  <c r="AK178" i="4" s="1"/>
  <c r="AG160" i="4"/>
  <c r="AU169" i="4" s="1"/>
  <c r="I160" i="4"/>
  <c r="AA169" i="4" s="1"/>
  <c r="AG159" i="4"/>
  <c r="AU168" i="4" s="1"/>
  <c r="I159" i="4"/>
  <c r="AA168" i="4" s="1"/>
  <c r="AG158" i="4"/>
  <c r="AU167" i="4" s="1"/>
  <c r="AG157" i="4"/>
  <c r="AU166" i="4" s="1"/>
  <c r="AG156" i="4"/>
  <c r="AU165" i="4" s="1"/>
  <c r="AG155" i="4"/>
  <c r="AU164" i="4" s="1"/>
  <c r="I155" i="4"/>
  <c r="AA164" i="4" s="1"/>
  <c r="R152" i="4"/>
  <c r="I152" i="4"/>
  <c r="R151" i="4"/>
  <c r="I151" i="4"/>
  <c r="R150" i="4"/>
  <c r="I150" i="4"/>
  <c r="R149" i="4"/>
  <c r="I149" i="4"/>
  <c r="R148" i="4"/>
  <c r="I148" i="4"/>
  <c r="R147" i="4"/>
  <c r="I147" i="4"/>
  <c r="AM142" i="4"/>
  <c r="AL142" i="4"/>
  <c r="AN142" i="4" s="1"/>
  <c r="AJ142" i="4"/>
  <c r="AI142" i="4"/>
  <c r="AP142" i="4" s="1"/>
  <c r="AR142" i="4" s="1"/>
  <c r="AM141" i="4"/>
  <c r="AL141" i="4"/>
  <c r="AO141" i="4" s="1"/>
  <c r="AJ141" i="4"/>
  <c r="AI141" i="4"/>
  <c r="AQ141" i="4" s="1"/>
  <c r="AS141" i="4" s="1"/>
  <c r="AM140" i="4"/>
  <c r="AL140" i="4"/>
  <c r="AN140" i="4" s="1"/>
  <c r="AJ140" i="4"/>
  <c r="AI140" i="4"/>
  <c r="AP140" i="4" s="1"/>
  <c r="AR140" i="4" s="1"/>
  <c r="AM139" i="4"/>
  <c r="AL139" i="4"/>
  <c r="AO139" i="4" s="1"/>
  <c r="AJ139" i="4"/>
  <c r="AI139" i="4"/>
  <c r="AQ139" i="4" s="1"/>
  <c r="AS139" i="4" s="1"/>
  <c r="AM138" i="4"/>
  <c r="AL138" i="4"/>
  <c r="AN138" i="4" s="1"/>
  <c r="AJ138" i="4"/>
  <c r="AI138" i="4"/>
  <c r="AP138" i="4" s="1"/>
  <c r="AR138" i="4" s="1"/>
  <c r="AM137" i="4"/>
  <c r="AL137" i="4"/>
  <c r="AO137" i="4" s="1"/>
  <c r="AJ137" i="4"/>
  <c r="AI137" i="4"/>
  <c r="AQ137" i="4" s="1"/>
  <c r="AS137" i="4" s="1"/>
  <c r="AM136" i="4"/>
  <c r="AL136" i="4"/>
  <c r="AN136" i="4" s="1"/>
  <c r="AJ136" i="4"/>
  <c r="AI136" i="4"/>
  <c r="AP136" i="4" s="1"/>
  <c r="AR136" i="4" s="1"/>
  <c r="BC135" i="4"/>
  <c r="AM135" i="4"/>
  <c r="AL135" i="4"/>
  <c r="AN135" i="4" s="1"/>
  <c r="AJ135" i="4"/>
  <c r="AI135" i="4"/>
  <c r="AP135" i="4" s="1"/>
  <c r="AR135" i="4" s="1"/>
  <c r="AM134" i="4"/>
  <c r="AL134" i="4"/>
  <c r="AO134" i="4" s="1"/>
  <c r="AJ134" i="4"/>
  <c r="AI134" i="4"/>
  <c r="AQ134" i="4" s="1"/>
  <c r="AS134" i="4" s="1"/>
  <c r="AM133" i="4"/>
  <c r="AL133" i="4"/>
  <c r="AO133" i="4" s="1"/>
  <c r="AJ133" i="4"/>
  <c r="AI133" i="4"/>
  <c r="AM132" i="4"/>
  <c r="AL132" i="4"/>
  <c r="AO132" i="4" s="1"/>
  <c r="AJ132" i="4"/>
  <c r="AI132" i="4"/>
  <c r="AM131" i="4"/>
  <c r="AL131" i="4"/>
  <c r="AO131" i="4" s="1"/>
  <c r="AJ131" i="4"/>
  <c r="AI131" i="4"/>
  <c r="AM130" i="4"/>
  <c r="AL130" i="4"/>
  <c r="AO130" i="4" s="1"/>
  <c r="AJ130" i="4"/>
  <c r="AI130" i="4"/>
  <c r="AM129" i="4"/>
  <c r="AL129" i="4"/>
  <c r="AO129" i="4" s="1"/>
  <c r="AJ129" i="4"/>
  <c r="AI129" i="4"/>
  <c r="AM128" i="4"/>
  <c r="AL128" i="4"/>
  <c r="AO128" i="4" s="1"/>
  <c r="AJ128" i="4"/>
  <c r="AI128" i="4"/>
  <c r="AH127" i="4"/>
  <c r="AH142" i="4" s="1"/>
  <c r="AG124" i="4"/>
  <c r="AU124" i="4" s="1"/>
  <c r="BA118" i="4" s="1"/>
  <c r="BA127" i="4" s="1"/>
  <c r="BA135" i="4" s="1"/>
  <c r="I124" i="4"/>
  <c r="AG123" i="4"/>
  <c r="AU123" i="4" s="1"/>
  <c r="AZ118" i="4" s="1"/>
  <c r="AZ127" i="4" s="1"/>
  <c r="AZ135" i="4" s="1"/>
  <c r="I123" i="4"/>
  <c r="AG122" i="4"/>
  <c r="AU122" i="4" s="1"/>
  <c r="AY118" i="4" s="1"/>
  <c r="AY127" i="4" s="1"/>
  <c r="AY135" i="4" s="1"/>
  <c r="AG121" i="4"/>
  <c r="AU121" i="4" s="1"/>
  <c r="AX118" i="4" s="1"/>
  <c r="AX127" i="4" s="1"/>
  <c r="AX135" i="4" s="1"/>
  <c r="AG120" i="4"/>
  <c r="AU120" i="4" s="1"/>
  <c r="AW118" i="4" s="1"/>
  <c r="AW127" i="4" s="1"/>
  <c r="AW135" i="4" s="1"/>
  <c r="AG119" i="4"/>
  <c r="AU119" i="4" s="1"/>
  <c r="AV118" i="4" s="1"/>
  <c r="AV127" i="4" s="1"/>
  <c r="AV135" i="4" s="1"/>
  <c r="I119" i="4"/>
  <c r="I120" i="4" s="1"/>
  <c r="I121" i="4" s="1"/>
  <c r="I122" i="4" s="1"/>
  <c r="R116" i="4"/>
  <c r="I116" i="4"/>
  <c r="A116" i="4"/>
  <c r="R115" i="4"/>
  <c r="I115" i="4"/>
  <c r="A115" i="4"/>
  <c r="R114" i="4"/>
  <c r="I114" i="4"/>
  <c r="A114" i="4"/>
  <c r="R113" i="4"/>
  <c r="I113" i="4"/>
  <c r="A113" i="4"/>
  <c r="R112" i="4"/>
  <c r="I112" i="4"/>
  <c r="A112" i="4"/>
  <c r="R111" i="4"/>
  <c r="I111" i="4"/>
  <c r="A111" i="4"/>
  <c r="A109" i="4"/>
  <c r="B110" i="4" s="1"/>
  <c r="AM106" i="4"/>
  <c r="AL106" i="4"/>
  <c r="AO106" i="4" s="1"/>
  <c r="AJ106" i="4"/>
  <c r="AI106" i="4"/>
  <c r="AQ106" i="4" s="1"/>
  <c r="AS106" i="4" s="1"/>
  <c r="AM105" i="4"/>
  <c r="AL105" i="4"/>
  <c r="AN105" i="4" s="1"/>
  <c r="AJ105" i="4"/>
  <c r="AI105" i="4"/>
  <c r="AP105" i="4" s="1"/>
  <c r="AR105" i="4" s="1"/>
  <c r="AM104" i="4"/>
  <c r="AL104" i="4"/>
  <c r="AO104" i="4" s="1"/>
  <c r="AJ104" i="4"/>
  <c r="AI104" i="4"/>
  <c r="AQ104" i="4" s="1"/>
  <c r="AS104" i="4" s="1"/>
  <c r="AM103" i="4"/>
  <c r="AL103" i="4"/>
  <c r="AN103" i="4" s="1"/>
  <c r="AJ103" i="4"/>
  <c r="AI103" i="4"/>
  <c r="AP103" i="4" s="1"/>
  <c r="AR103" i="4" s="1"/>
  <c r="AM102" i="4"/>
  <c r="AL102" i="4"/>
  <c r="AO102" i="4" s="1"/>
  <c r="AJ102" i="4"/>
  <c r="AI102" i="4"/>
  <c r="AQ102" i="4" s="1"/>
  <c r="AS102" i="4" s="1"/>
  <c r="AM101" i="4"/>
  <c r="AL101" i="4"/>
  <c r="AN101" i="4" s="1"/>
  <c r="AJ101" i="4"/>
  <c r="AI101" i="4"/>
  <c r="AP101" i="4" s="1"/>
  <c r="AR101" i="4" s="1"/>
  <c r="AM100" i="4"/>
  <c r="AL100" i="4"/>
  <c r="AO100" i="4" s="1"/>
  <c r="AJ100" i="4"/>
  <c r="AI100" i="4"/>
  <c r="AQ100" i="4" s="1"/>
  <c r="AS100" i="4" s="1"/>
  <c r="BC99" i="4"/>
  <c r="AM99" i="4"/>
  <c r="AL99" i="4"/>
  <c r="AO99" i="4" s="1"/>
  <c r="AJ99" i="4"/>
  <c r="AI99" i="4"/>
  <c r="AQ99" i="4" s="1"/>
  <c r="AS99" i="4" s="1"/>
  <c r="AM98" i="4"/>
  <c r="AL98" i="4"/>
  <c r="AN98" i="4" s="1"/>
  <c r="AJ98" i="4"/>
  <c r="AI98" i="4"/>
  <c r="AP98" i="4" s="1"/>
  <c r="AR98" i="4" s="1"/>
  <c r="AM97" i="4"/>
  <c r="AL97" i="4"/>
  <c r="AN97" i="4" s="1"/>
  <c r="AJ97" i="4"/>
  <c r="AI97" i="4"/>
  <c r="AM96" i="4"/>
  <c r="AL96" i="4"/>
  <c r="AN96" i="4" s="1"/>
  <c r="AJ96" i="4"/>
  <c r="AI96" i="4"/>
  <c r="AM95" i="4"/>
  <c r="AL95" i="4"/>
  <c r="AN95" i="4" s="1"/>
  <c r="AJ95" i="4"/>
  <c r="AI95" i="4"/>
  <c r="AM94" i="4"/>
  <c r="AL94" i="4"/>
  <c r="AN94" i="4" s="1"/>
  <c r="AJ94" i="4"/>
  <c r="AI94" i="4"/>
  <c r="AM93" i="4"/>
  <c r="AL93" i="4"/>
  <c r="AN93" i="4" s="1"/>
  <c r="AJ93" i="4"/>
  <c r="AI93" i="4"/>
  <c r="AM92" i="4"/>
  <c r="AL92" i="4"/>
  <c r="AJ92" i="4"/>
  <c r="AI92" i="4"/>
  <c r="AH91" i="4"/>
  <c r="AK103" i="4" s="1"/>
  <c r="AG88" i="4"/>
  <c r="AU97" i="4" s="1"/>
  <c r="I88" i="4"/>
  <c r="AA97" i="4" s="1"/>
  <c r="AG87" i="4"/>
  <c r="AU96" i="4" s="1"/>
  <c r="I87" i="4"/>
  <c r="AA96" i="4" s="1"/>
  <c r="AG86" i="4"/>
  <c r="AU95" i="4" s="1"/>
  <c r="AG85" i="4"/>
  <c r="AU94" i="4" s="1"/>
  <c r="AG84" i="4"/>
  <c r="AU93" i="4" s="1"/>
  <c r="AG83" i="4"/>
  <c r="AU92" i="4" s="1"/>
  <c r="I83" i="4"/>
  <c r="AA92" i="4" s="1"/>
  <c r="R80" i="4"/>
  <c r="I80" i="4"/>
  <c r="R79" i="4"/>
  <c r="I79" i="4"/>
  <c r="R78" i="4"/>
  <c r="I78" i="4"/>
  <c r="R77" i="4"/>
  <c r="I77" i="4"/>
  <c r="R76" i="4"/>
  <c r="I76" i="4"/>
  <c r="R75" i="4"/>
  <c r="I75" i="4"/>
  <c r="AM70" i="4"/>
  <c r="AL70" i="4"/>
  <c r="AN70" i="4" s="1"/>
  <c r="AJ70" i="4"/>
  <c r="AI70" i="4"/>
  <c r="AP70" i="4" s="1"/>
  <c r="AR70" i="4" s="1"/>
  <c r="AM69" i="4"/>
  <c r="AL69" i="4"/>
  <c r="AO69" i="4" s="1"/>
  <c r="AJ69" i="4"/>
  <c r="AI69" i="4"/>
  <c r="AQ69" i="4" s="1"/>
  <c r="AS69" i="4" s="1"/>
  <c r="AM68" i="4"/>
  <c r="AL68" i="4"/>
  <c r="AN68" i="4" s="1"/>
  <c r="AJ68" i="4"/>
  <c r="AI68" i="4"/>
  <c r="AP68" i="4" s="1"/>
  <c r="AR68" i="4" s="1"/>
  <c r="AM67" i="4"/>
  <c r="AL67" i="4"/>
  <c r="AO67" i="4" s="1"/>
  <c r="AJ67" i="4"/>
  <c r="AI67" i="4"/>
  <c r="AQ67" i="4" s="1"/>
  <c r="AS67" i="4" s="1"/>
  <c r="AM66" i="4"/>
  <c r="AL66" i="4"/>
  <c r="AN66" i="4" s="1"/>
  <c r="AJ66" i="4"/>
  <c r="AI66" i="4"/>
  <c r="AP66" i="4" s="1"/>
  <c r="AR66" i="4" s="1"/>
  <c r="AM65" i="4"/>
  <c r="AL65" i="4"/>
  <c r="AO65" i="4" s="1"/>
  <c r="AJ65" i="4"/>
  <c r="AI65" i="4"/>
  <c r="AQ65" i="4" s="1"/>
  <c r="AS65" i="4" s="1"/>
  <c r="AM64" i="4"/>
  <c r="AL64" i="4"/>
  <c r="AN64" i="4" s="1"/>
  <c r="AJ64" i="4"/>
  <c r="AI64" i="4"/>
  <c r="AP64" i="4" s="1"/>
  <c r="AR64" i="4" s="1"/>
  <c r="BC63" i="4"/>
  <c r="AM63" i="4"/>
  <c r="AL63" i="4"/>
  <c r="AN63" i="4" s="1"/>
  <c r="AJ63" i="4"/>
  <c r="AI63" i="4"/>
  <c r="AP63" i="4" s="1"/>
  <c r="AR63" i="4" s="1"/>
  <c r="AM62" i="4"/>
  <c r="AL62" i="4"/>
  <c r="AO62" i="4" s="1"/>
  <c r="AJ62" i="4"/>
  <c r="AI62" i="4"/>
  <c r="AQ62" i="4" s="1"/>
  <c r="AS62" i="4" s="1"/>
  <c r="AM61" i="4"/>
  <c r="AL61" i="4"/>
  <c r="AO61" i="4" s="1"/>
  <c r="AJ61" i="4"/>
  <c r="AI61" i="4"/>
  <c r="AM60" i="4"/>
  <c r="AL60" i="4"/>
  <c r="AO60" i="4" s="1"/>
  <c r="AJ60" i="4"/>
  <c r="AI60" i="4"/>
  <c r="AM59" i="4"/>
  <c r="AL59" i="4"/>
  <c r="AO59" i="4" s="1"/>
  <c r="AJ59" i="4"/>
  <c r="AI59" i="4"/>
  <c r="AM58" i="4"/>
  <c r="AL58" i="4"/>
  <c r="AO58" i="4" s="1"/>
  <c r="AJ58" i="4"/>
  <c r="AI58" i="4"/>
  <c r="AM57" i="4"/>
  <c r="AL57" i="4"/>
  <c r="AO57" i="4" s="1"/>
  <c r="AJ57" i="4"/>
  <c r="AI57" i="4"/>
  <c r="AM56" i="4"/>
  <c r="AL56" i="4"/>
  <c r="AO56" i="4" s="1"/>
  <c r="AJ56" i="4"/>
  <c r="AI56" i="4"/>
  <c r="AH55" i="4"/>
  <c r="AG52" i="4"/>
  <c r="I52" i="4"/>
  <c r="AG51" i="4"/>
  <c r="I51" i="4"/>
  <c r="AA60" i="4" s="1"/>
  <c r="AG50" i="4"/>
  <c r="AG49" i="4"/>
  <c r="AG48" i="4"/>
  <c r="AU48" i="4" s="1"/>
  <c r="AW46" i="4" s="1"/>
  <c r="AW55" i="4" s="1"/>
  <c r="AW63" i="4" s="1"/>
  <c r="AG47" i="4"/>
  <c r="I47" i="4"/>
  <c r="I48" i="4" s="1"/>
  <c r="AA57" i="4" s="1"/>
  <c r="R44" i="4"/>
  <c r="I44" i="4"/>
  <c r="R43" i="4"/>
  <c r="I43" i="4"/>
  <c r="R42" i="4"/>
  <c r="I42" i="4"/>
  <c r="R41" i="4"/>
  <c r="I41" i="4"/>
  <c r="R40" i="4"/>
  <c r="I40" i="4"/>
  <c r="R39" i="4"/>
  <c r="I39" i="4"/>
  <c r="AM34" i="4"/>
  <c r="AL34" i="4"/>
  <c r="AO34" i="4" s="1"/>
  <c r="AJ34" i="4"/>
  <c r="AI34" i="4"/>
  <c r="AQ34" i="4" s="1"/>
  <c r="AS34" i="4" s="1"/>
  <c r="AM33" i="4"/>
  <c r="AL33" i="4"/>
  <c r="AN33" i="4" s="1"/>
  <c r="AJ33" i="4"/>
  <c r="AI33" i="4"/>
  <c r="AP33" i="4" s="1"/>
  <c r="AR33" i="4" s="1"/>
  <c r="AM32" i="4"/>
  <c r="AL32" i="4"/>
  <c r="AO32" i="4" s="1"/>
  <c r="AJ32" i="4"/>
  <c r="AI32" i="4"/>
  <c r="AQ32" i="4" s="1"/>
  <c r="AS32" i="4" s="1"/>
  <c r="AM31" i="4"/>
  <c r="AL31" i="4"/>
  <c r="AN31" i="4" s="1"/>
  <c r="AJ31" i="4"/>
  <c r="AI31" i="4"/>
  <c r="AP31" i="4" s="1"/>
  <c r="AR31" i="4" s="1"/>
  <c r="AM30" i="4"/>
  <c r="AL30" i="4"/>
  <c r="AO30" i="4" s="1"/>
  <c r="AJ30" i="4"/>
  <c r="AI30" i="4"/>
  <c r="AQ30" i="4" s="1"/>
  <c r="AS30" i="4" s="1"/>
  <c r="AM29" i="4"/>
  <c r="AL29" i="4"/>
  <c r="AN29" i="4" s="1"/>
  <c r="AJ29" i="4"/>
  <c r="AI29" i="4"/>
  <c r="AP29" i="4" s="1"/>
  <c r="AR29" i="4" s="1"/>
  <c r="AM28" i="4"/>
  <c r="AL28" i="4"/>
  <c r="AO28" i="4" s="1"/>
  <c r="AJ28" i="4"/>
  <c r="AI28" i="4"/>
  <c r="AQ28" i="4" s="1"/>
  <c r="AS28" i="4" s="1"/>
  <c r="BC27" i="4"/>
  <c r="AM27" i="4"/>
  <c r="AL27" i="4"/>
  <c r="AO27" i="4" s="1"/>
  <c r="AJ27" i="4"/>
  <c r="AI27" i="4"/>
  <c r="AQ27" i="4" s="1"/>
  <c r="AS27" i="4" s="1"/>
  <c r="AM26" i="4"/>
  <c r="AL26" i="4"/>
  <c r="AN26" i="4" s="1"/>
  <c r="AJ26" i="4"/>
  <c r="AI26" i="4"/>
  <c r="AP26" i="4" s="1"/>
  <c r="AR26" i="4" s="1"/>
  <c r="AM25" i="4"/>
  <c r="AL25" i="4"/>
  <c r="AN25" i="4" s="1"/>
  <c r="AJ25" i="4"/>
  <c r="AI25" i="4"/>
  <c r="AM24" i="4"/>
  <c r="AL24" i="4"/>
  <c r="AN24" i="4" s="1"/>
  <c r="AJ24" i="4"/>
  <c r="AI24" i="4"/>
  <c r="AM23" i="4"/>
  <c r="AL23" i="4"/>
  <c r="AN23" i="4" s="1"/>
  <c r="AJ23" i="4"/>
  <c r="AI23" i="4"/>
  <c r="AM22" i="4"/>
  <c r="AL22" i="4"/>
  <c r="AJ22" i="4"/>
  <c r="AI22" i="4"/>
  <c r="AM21" i="4"/>
  <c r="AL21" i="4"/>
  <c r="AN21" i="4" s="1"/>
  <c r="AJ21" i="4"/>
  <c r="AI21" i="4"/>
  <c r="AM20" i="4"/>
  <c r="AL20" i="4"/>
  <c r="AN20" i="4" s="1"/>
  <c r="AJ20" i="4"/>
  <c r="AI20" i="4"/>
  <c r="AH19" i="4"/>
  <c r="AG16" i="4"/>
  <c r="AU25" i="4" s="1"/>
  <c r="AG15" i="4"/>
  <c r="AU24" i="4" s="1"/>
  <c r="AG14" i="4"/>
  <c r="AU23" i="4" s="1"/>
  <c r="AG13" i="4"/>
  <c r="AU22" i="4" s="1"/>
  <c r="AG12" i="4"/>
  <c r="AU21" i="4" s="1"/>
  <c r="AG11" i="4"/>
  <c r="AU20" i="4" s="1"/>
  <c r="I11" i="4"/>
  <c r="I12" i="4" s="1"/>
  <c r="AA21" i="4" s="1"/>
  <c r="R8" i="4"/>
  <c r="I8" i="4"/>
  <c r="A8" i="4"/>
  <c r="R7" i="4"/>
  <c r="I7" i="4"/>
  <c r="A7" i="4"/>
  <c r="R6" i="4"/>
  <c r="I6" i="4"/>
  <c r="A6" i="4"/>
  <c r="R5" i="4"/>
  <c r="I5" i="4"/>
  <c r="A5" i="4"/>
  <c r="R4" i="4"/>
  <c r="I4" i="4"/>
  <c r="A4" i="4"/>
  <c r="R3" i="4"/>
  <c r="I3" i="4"/>
  <c r="A3" i="4"/>
  <c r="B2" i="4"/>
  <c r="J2" i="4" s="1"/>
  <c r="AG439" i="4" l="1"/>
  <c r="I49" i="4"/>
  <c r="AQ133" i="4"/>
  <c r="AS133" i="4" s="1"/>
  <c r="AP169" i="4"/>
  <c r="AR169" i="4" s="1"/>
  <c r="AP97" i="4"/>
  <c r="AR97" i="4" s="1"/>
  <c r="AP96" i="4"/>
  <c r="AR96" i="4" s="1"/>
  <c r="AP165" i="4"/>
  <c r="AR165" i="4" s="1"/>
  <c r="AQ131" i="4"/>
  <c r="AS131" i="4" s="1"/>
  <c r="AQ59" i="4"/>
  <c r="AS59" i="4" s="1"/>
  <c r="AQ57" i="4"/>
  <c r="AS57" i="4" s="1"/>
  <c r="AQ61" i="4"/>
  <c r="AS61" i="4" s="1"/>
  <c r="AP95" i="4"/>
  <c r="AR95" i="4" s="1"/>
  <c r="AP94" i="4"/>
  <c r="AR94" i="4" s="1"/>
  <c r="AP92" i="4"/>
  <c r="AR92" i="4" s="1"/>
  <c r="AP93" i="4"/>
  <c r="AR93" i="4" s="1"/>
  <c r="AP167" i="4"/>
  <c r="AR167" i="4" s="1"/>
  <c r="AP166" i="4"/>
  <c r="AR166" i="4" s="1"/>
  <c r="AQ129" i="4"/>
  <c r="AS129" i="4" s="1"/>
  <c r="AF27" i="9"/>
  <c r="AF28" i="9" s="1"/>
  <c r="R11" i="9"/>
  <c r="M11" i="9"/>
  <c r="Q11" i="9"/>
  <c r="L11" i="9"/>
  <c r="K11" i="9"/>
  <c r="P11" i="9"/>
  <c r="O11" i="9"/>
  <c r="N11" i="9"/>
  <c r="Y11" i="9"/>
  <c r="AD11" i="9" s="1"/>
  <c r="U11" i="9"/>
  <c r="T11" i="9"/>
  <c r="W11" i="9"/>
  <c r="AC23" i="9"/>
  <c r="J23" i="9"/>
  <c r="Q15" i="9"/>
  <c r="M15" i="9"/>
  <c r="R15" i="9"/>
  <c r="L15" i="9"/>
  <c r="N15" i="9"/>
  <c r="O15" i="9"/>
  <c r="P15" i="9"/>
  <c r="K15" i="9"/>
  <c r="U15" i="9"/>
  <c r="T15" i="9"/>
  <c r="W15" i="9"/>
  <c r="Y15" i="9"/>
  <c r="AD15" i="9" s="1"/>
  <c r="AG29" i="9"/>
  <c r="AF29" i="9" s="1"/>
  <c r="AC22" i="9"/>
  <c r="J22" i="9"/>
  <c r="AC21" i="9"/>
  <c r="J21" i="9"/>
  <c r="N12" i="9"/>
  <c r="K12" i="9"/>
  <c r="P12" i="9"/>
  <c r="M12" i="9"/>
  <c r="L12" i="9"/>
  <c r="Q12" i="9"/>
  <c r="R12" i="9"/>
  <c r="O12" i="9"/>
  <c r="Y12" i="9"/>
  <c r="AD12" i="9" s="1"/>
  <c r="W12" i="9"/>
  <c r="T12" i="9"/>
  <c r="U12" i="9"/>
  <c r="AC20" i="9"/>
  <c r="J20" i="9"/>
  <c r="N24" i="9"/>
  <c r="P24" i="9"/>
  <c r="M24" i="9"/>
  <c r="Q24" i="9"/>
  <c r="L24" i="9"/>
  <c r="O24" i="9"/>
  <c r="K24" i="9"/>
  <c r="R24" i="9"/>
  <c r="U24" i="9"/>
  <c r="W24" i="9"/>
  <c r="T24" i="9"/>
  <c r="Y24" i="9"/>
  <c r="M13" i="9"/>
  <c r="P13" i="9"/>
  <c r="Q13" i="9"/>
  <c r="L13" i="9"/>
  <c r="O13" i="9"/>
  <c r="N13" i="9"/>
  <c r="K13" i="9"/>
  <c r="R13" i="9"/>
  <c r="W13" i="9"/>
  <c r="T13" i="9"/>
  <c r="U13" i="9"/>
  <c r="Y13" i="9"/>
  <c r="AD13" i="9" s="1"/>
  <c r="K14" i="9"/>
  <c r="O14" i="9"/>
  <c r="L14" i="9"/>
  <c r="N14" i="9"/>
  <c r="Q14" i="9"/>
  <c r="P14" i="9"/>
  <c r="R14" i="9"/>
  <c r="M14" i="9"/>
  <c r="U14" i="9"/>
  <c r="T14" i="9"/>
  <c r="W14" i="9"/>
  <c r="Y14" i="9"/>
  <c r="AD14" i="9" s="1"/>
  <c r="I156" i="4"/>
  <c r="I84" i="4"/>
  <c r="AP25" i="4"/>
  <c r="AR25" i="4" s="1"/>
  <c r="AP23" i="4"/>
  <c r="AR23" i="4" s="1"/>
  <c r="AP24" i="4"/>
  <c r="AR24" i="4" s="1"/>
  <c r="AP309" i="4"/>
  <c r="AR309" i="4" s="1"/>
  <c r="AP21" i="4"/>
  <c r="AR21" i="4" s="1"/>
  <c r="AU412" i="4"/>
  <c r="BA406" i="4" s="1"/>
  <c r="BA415" i="4" s="1"/>
  <c r="BA423" i="4" s="1"/>
  <c r="AU158" i="4"/>
  <c r="AY154" i="4" s="1"/>
  <c r="AY163" i="4" s="1"/>
  <c r="AY171" i="4" s="1"/>
  <c r="AW468" i="4"/>
  <c r="AX464" i="4"/>
  <c r="J452" i="4" s="1"/>
  <c r="AS471" i="4"/>
  <c r="AV477" i="4"/>
  <c r="AW477" i="4"/>
  <c r="AU477" i="4"/>
  <c r="AT477" i="4"/>
  <c r="AV470" i="4"/>
  <c r="AW470" i="4"/>
  <c r="AU470" i="4"/>
  <c r="AT470" i="4"/>
  <c r="AU410" i="4"/>
  <c r="AY406" i="4" s="1"/>
  <c r="AY415" i="4" s="1"/>
  <c r="AY423" i="4" s="1"/>
  <c r="AU408" i="4"/>
  <c r="AW406" i="4" s="1"/>
  <c r="AW415" i="4" s="1"/>
  <c r="AW423" i="4" s="1"/>
  <c r="AK417" i="4"/>
  <c r="AU192" i="4"/>
  <c r="AW190" i="4" s="1"/>
  <c r="AW199" i="4" s="1"/>
  <c r="AW207" i="4" s="1"/>
  <c r="AU160" i="4"/>
  <c r="BA154" i="4" s="1"/>
  <c r="BA163" i="4" s="1"/>
  <c r="BA171" i="4" s="1"/>
  <c r="AU156" i="4"/>
  <c r="AW154" i="4" s="1"/>
  <c r="AW163" i="4" s="1"/>
  <c r="AW171" i="4" s="1"/>
  <c r="AK165" i="4"/>
  <c r="AK166" i="4"/>
  <c r="AP416" i="4"/>
  <c r="AR416" i="4" s="1"/>
  <c r="AP418" i="4"/>
  <c r="AR418" i="4" s="1"/>
  <c r="AP420" i="4"/>
  <c r="AR420" i="4" s="1"/>
  <c r="AQ380" i="4"/>
  <c r="AS380" i="4" s="1"/>
  <c r="AQ382" i="4"/>
  <c r="AS382" i="4" s="1"/>
  <c r="AQ384" i="4"/>
  <c r="AS384" i="4" s="1"/>
  <c r="AP344" i="4"/>
  <c r="AR344" i="4" s="1"/>
  <c r="AP346" i="4"/>
  <c r="AR346" i="4" s="1"/>
  <c r="AP348" i="4"/>
  <c r="AR348" i="4" s="1"/>
  <c r="AP308" i="4"/>
  <c r="AR308" i="4" s="1"/>
  <c r="AP310" i="4"/>
  <c r="AR310" i="4" s="1"/>
  <c r="AP312" i="4"/>
  <c r="AR312" i="4" s="1"/>
  <c r="AP272" i="4"/>
  <c r="AR272" i="4" s="1"/>
  <c r="AP274" i="4"/>
  <c r="AR274" i="4" s="1"/>
  <c r="AP276" i="4"/>
  <c r="AR276" i="4" s="1"/>
  <c r="AQ236" i="4"/>
  <c r="AS236" i="4" s="1"/>
  <c r="AQ238" i="4"/>
  <c r="AS238" i="4" s="1"/>
  <c r="AQ240" i="4"/>
  <c r="AS240" i="4" s="1"/>
  <c r="AQ202" i="4"/>
  <c r="AS202" i="4" s="1"/>
  <c r="AQ204" i="4"/>
  <c r="AS204" i="4" s="1"/>
  <c r="AP164" i="4"/>
  <c r="AR164" i="4" s="1"/>
  <c r="AP168" i="4"/>
  <c r="AR168" i="4" s="1"/>
  <c r="AQ128" i="4"/>
  <c r="AS128" i="4" s="1"/>
  <c r="AQ130" i="4"/>
  <c r="AS130" i="4" s="1"/>
  <c r="AQ132" i="4"/>
  <c r="AS132" i="4" s="1"/>
  <c r="AQ60" i="4"/>
  <c r="AS60" i="4" s="1"/>
  <c r="AQ58" i="4"/>
  <c r="AS58" i="4" s="1"/>
  <c r="AQ56" i="4"/>
  <c r="AS56" i="4" s="1"/>
  <c r="AA20" i="4"/>
  <c r="I20" i="4" s="1"/>
  <c r="J451" i="4"/>
  <c r="E453" i="4"/>
  <c r="E451" i="4"/>
  <c r="J450" i="4"/>
  <c r="E452" i="4"/>
  <c r="J453" i="4"/>
  <c r="AU155" i="4"/>
  <c r="AV154" i="4" s="1"/>
  <c r="AV163" i="4" s="1"/>
  <c r="AV171" i="4" s="1"/>
  <c r="AU157" i="4"/>
  <c r="AX154" i="4" s="1"/>
  <c r="AX163" i="4" s="1"/>
  <c r="AX171" i="4" s="1"/>
  <c r="AU159" i="4"/>
  <c r="AZ154" i="4" s="1"/>
  <c r="AZ163" i="4" s="1"/>
  <c r="AZ171" i="4" s="1"/>
  <c r="AU191" i="4"/>
  <c r="AV190" i="4" s="1"/>
  <c r="AV199" i="4" s="1"/>
  <c r="AV207" i="4" s="1"/>
  <c r="AK201" i="4"/>
  <c r="AK202" i="4"/>
  <c r="AK203" i="4"/>
  <c r="AK204" i="4"/>
  <c r="AU407" i="4"/>
  <c r="AV406" i="4" s="1"/>
  <c r="AV415" i="4" s="1"/>
  <c r="AV423" i="4" s="1"/>
  <c r="AU409" i="4"/>
  <c r="AX406" i="4" s="1"/>
  <c r="AX415" i="4" s="1"/>
  <c r="AX423" i="4" s="1"/>
  <c r="AU411" i="4"/>
  <c r="AZ406" i="4" s="1"/>
  <c r="AZ415" i="4" s="1"/>
  <c r="AZ423" i="4" s="1"/>
  <c r="AH436" i="4"/>
  <c r="B438" i="4" s="1"/>
  <c r="AN92" i="4"/>
  <c r="AO92" i="4"/>
  <c r="AO164" i="4"/>
  <c r="AA203" i="4"/>
  <c r="I203" i="4" s="1"/>
  <c r="AA204" i="4"/>
  <c r="I204" i="4" s="1"/>
  <c r="AA205" i="4"/>
  <c r="I205" i="4" s="1"/>
  <c r="AH214" i="4"/>
  <c r="AK206" i="4"/>
  <c r="AK200" i="4"/>
  <c r="AH207" i="4"/>
  <c r="AH208" i="4"/>
  <c r="AA236" i="4"/>
  <c r="I236" i="4" s="1"/>
  <c r="AA238" i="4"/>
  <c r="AA240" i="4"/>
  <c r="AA273" i="4"/>
  <c r="AA274" i="4"/>
  <c r="I274" i="4" s="1"/>
  <c r="AA275" i="4"/>
  <c r="AA276" i="4"/>
  <c r="I276" i="4" s="1"/>
  <c r="AA277" i="4"/>
  <c r="AK286" i="4"/>
  <c r="AK274" i="4"/>
  <c r="AK273" i="4"/>
  <c r="AK272" i="4"/>
  <c r="AU344" i="4"/>
  <c r="AU352" i="4" s="1"/>
  <c r="AU335" i="4"/>
  <c r="AV334" i="4" s="1"/>
  <c r="AV343" i="4" s="1"/>
  <c r="AV351" i="4" s="1"/>
  <c r="AU345" i="4"/>
  <c r="AU353" i="4" s="1"/>
  <c r="AU336" i="4"/>
  <c r="AW334" i="4" s="1"/>
  <c r="AW343" i="4" s="1"/>
  <c r="AW351" i="4" s="1"/>
  <c r="AU346" i="4"/>
  <c r="AU354" i="4" s="1"/>
  <c r="AU337" i="4"/>
  <c r="AX334" i="4" s="1"/>
  <c r="AX343" i="4" s="1"/>
  <c r="AX351" i="4" s="1"/>
  <c r="AU347" i="4"/>
  <c r="AU355" i="4" s="1"/>
  <c r="AU338" i="4"/>
  <c r="AY334" i="4" s="1"/>
  <c r="AY343" i="4" s="1"/>
  <c r="AY351" i="4" s="1"/>
  <c r="AU348" i="4"/>
  <c r="AU356" i="4" s="1"/>
  <c r="AU339" i="4"/>
  <c r="AZ334" i="4" s="1"/>
  <c r="AZ343" i="4" s="1"/>
  <c r="AZ351" i="4" s="1"/>
  <c r="AU349" i="4"/>
  <c r="AU340" i="4"/>
  <c r="BA334" i="4" s="1"/>
  <c r="BA343" i="4" s="1"/>
  <c r="BA351" i="4" s="1"/>
  <c r="AO20" i="4"/>
  <c r="AK106" i="4"/>
  <c r="AH106" i="4"/>
  <c r="AH104" i="4"/>
  <c r="AH102" i="4"/>
  <c r="AH100" i="4"/>
  <c r="AH99" i="4"/>
  <c r="AK97" i="4"/>
  <c r="AK96" i="4"/>
  <c r="AK95" i="4"/>
  <c r="AK94" i="4"/>
  <c r="AK93" i="4"/>
  <c r="AK92" i="4"/>
  <c r="AK98" i="4"/>
  <c r="AK101" i="4"/>
  <c r="AK105" i="4"/>
  <c r="AU202" i="4"/>
  <c r="AU210" i="4" s="1"/>
  <c r="AU193" i="4"/>
  <c r="AX190" i="4" s="1"/>
  <c r="AX199" i="4" s="1"/>
  <c r="AX207" i="4" s="1"/>
  <c r="AU203" i="4"/>
  <c r="AU211" i="4" s="1"/>
  <c r="AU194" i="4"/>
  <c r="AY190" i="4" s="1"/>
  <c r="AY199" i="4" s="1"/>
  <c r="AY207" i="4" s="1"/>
  <c r="AU204" i="4"/>
  <c r="AU195" i="4"/>
  <c r="AZ190" i="4" s="1"/>
  <c r="AZ199" i="4" s="1"/>
  <c r="AZ207" i="4" s="1"/>
  <c r="AU205" i="4"/>
  <c r="AU213" i="4" s="1"/>
  <c r="AU196" i="4"/>
  <c r="BA190" i="4" s="1"/>
  <c r="BA199" i="4" s="1"/>
  <c r="BA207" i="4" s="1"/>
  <c r="AO200" i="4"/>
  <c r="AU272" i="4"/>
  <c r="AU263" i="4"/>
  <c r="AV262" i="4" s="1"/>
  <c r="AV271" i="4" s="1"/>
  <c r="AV279" i="4" s="1"/>
  <c r="AU273" i="4"/>
  <c r="AU264" i="4"/>
  <c r="AW262" i="4" s="1"/>
  <c r="AW271" i="4" s="1"/>
  <c r="AW279" i="4" s="1"/>
  <c r="AU274" i="4"/>
  <c r="AU265" i="4"/>
  <c r="AX262" i="4" s="1"/>
  <c r="AX271" i="4" s="1"/>
  <c r="AX279" i="4" s="1"/>
  <c r="AU275" i="4"/>
  <c r="AU266" i="4"/>
  <c r="AY262" i="4" s="1"/>
  <c r="AY271" i="4" s="1"/>
  <c r="AY279" i="4" s="1"/>
  <c r="AU276" i="4"/>
  <c r="AU267" i="4"/>
  <c r="AZ262" i="4" s="1"/>
  <c r="AZ271" i="4" s="1"/>
  <c r="AZ279" i="4" s="1"/>
  <c r="AU277" i="4"/>
  <c r="AU268" i="4"/>
  <c r="BA262" i="4" s="1"/>
  <c r="BA271" i="4" s="1"/>
  <c r="BA279" i="4" s="1"/>
  <c r="AA344" i="4"/>
  <c r="AA345" i="4"/>
  <c r="I345" i="4" s="1"/>
  <c r="AA346" i="4"/>
  <c r="AA347" i="4"/>
  <c r="I347" i="4" s="1"/>
  <c r="AA348" i="4"/>
  <c r="AA349" i="4"/>
  <c r="I349" i="4" s="1"/>
  <c r="AK358" i="4"/>
  <c r="AK347" i="4"/>
  <c r="AK346" i="4"/>
  <c r="AK345" i="4"/>
  <c r="AK344" i="4"/>
  <c r="AO416" i="4"/>
  <c r="AH435" i="4"/>
  <c r="AK164" i="4"/>
  <c r="AO236" i="4"/>
  <c r="AO272" i="4"/>
  <c r="AO308" i="4"/>
  <c r="AO344" i="4"/>
  <c r="AK416" i="4"/>
  <c r="AO26" i="4"/>
  <c r="AO29" i="4"/>
  <c r="AO31" i="4"/>
  <c r="AO33" i="4"/>
  <c r="AP56" i="4"/>
  <c r="AR56" i="4" s="1"/>
  <c r="AP59" i="4"/>
  <c r="AR59" i="4" s="1"/>
  <c r="AP60" i="4"/>
  <c r="AR60" i="4" s="1"/>
  <c r="AP62" i="4"/>
  <c r="AR62" i="4" s="1"/>
  <c r="AO63" i="4"/>
  <c r="AO64" i="4"/>
  <c r="AO66" i="4"/>
  <c r="AO68" i="4"/>
  <c r="AO70" i="4"/>
  <c r="AO93" i="4"/>
  <c r="AO95" i="4"/>
  <c r="AO97" i="4"/>
  <c r="AO98" i="4"/>
  <c r="AP99" i="4"/>
  <c r="AR99" i="4" s="1"/>
  <c r="AP134" i="4"/>
  <c r="AR134" i="4" s="1"/>
  <c r="AP137" i="4"/>
  <c r="AR137" i="4" s="1"/>
  <c r="AP139" i="4"/>
  <c r="AR139" i="4" s="1"/>
  <c r="AP141" i="4"/>
  <c r="AR141" i="4" s="1"/>
  <c r="AO166" i="4"/>
  <c r="AO167" i="4"/>
  <c r="AO168" i="4"/>
  <c r="AO169" i="4"/>
  <c r="AP171" i="4"/>
  <c r="AR171" i="4" s="1"/>
  <c r="AP172" i="4"/>
  <c r="AR172" i="4" s="1"/>
  <c r="AP174" i="4"/>
  <c r="AR174" i="4" s="1"/>
  <c r="AP177" i="4"/>
  <c r="AR177" i="4" s="1"/>
  <c r="AO204" i="4"/>
  <c r="AP210" i="4"/>
  <c r="AR210" i="4" s="1"/>
  <c r="AP214" i="4"/>
  <c r="AR214" i="4" s="1"/>
  <c r="AU236" i="4"/>
  <c r="AU244" i="4" s="1"/>
  <c r="AU227" i="4"/>
  <c r="AV226" i="4" s="1"/>
  <c r="AV235" i="4" s="1"/>
  <c r="AV243" i="4" s="1"/>
  <c r="AU238" i="4"/>
  <c r="AU229" i="4"/>
  <c r="AX226" i="4" s="1"/>
  <c r="AX235" i="4" s="1"/>
  <c r="AX243" i="4" s="1"/>
  <c r="AU240" i="4"/>
  <c r="AU231" i="4"/>
  <c r="AZ226" i="4" s="1"/>
  <c r="AZ235" i="4" s="1"/>
  <c r="AZ243" i="4" s="1"/>
  <c r="AO243" i="4"/>
  <c r="AO244" i="4"/>
  <c r="AP279" i="4"/>
  <c r="AR279" i="4" s="1"/>
  <c r="AP280" i="4"/>
  <c r="AR280" i="4" s="1"/>
  <c r="AP284" i="4"/>
  <c r="AR284" i="4" s="1"/>
  <c r="AO314" i="4"/>
  <c r="AO317" i="4"/>
  <c r="AP320" i="4"/>
  <c r="AR320" i="4" s="1"/>
  <c r="AO350" i="4"/>
  <c r="AO353" i="4"/>
  <c r="AO357" i="4"/>
  <c r="AP382" i="4"/>
  <c r="AR382" i="4" s="1"/>
  <c r="AP383" i="4"/>
  <c r="AR383" i="4" s="1"/>
  <c r="AO387" i="4"/>
  <c r="AO388" i="4"/>
  <c r="AP391" i="4"/>
  <c r="AR391" i="4" s="1"/>
  <c r="AO422" i="4"/>
  <c r="AO425" i="4"/>
  <c r="AU15" i="4"/>
  <c r="AZ10" i="4" s="1"/>
  <c r="AZ19" i="4" s="1"/>
  <c r="AZ27" i="4" s="1"/>
  <c r="AU16" i="4"/>
  <c r="BA10" i="4" s="1"/>
  <c r="BA19" i="4" s="1"/>
  <c r="BA27" i="4" s="1"/>
  <c r="AO23" i="4"/>
  <c r="AO24" i="4"/>
  <c r="AO25" i="4"/>
  <c r="AP27" i="4"/>
  <c r="AR27" i="4" s="1"/>
  <c r="AP28" i="4"/>
  <c r="AR28" i="4" s="1"/>
  <c r="AP30" i="4"/>
  <c r="AR30" i="4" s="1"/>
  <c r="AP32" i="4"/>
  <c r="AR32" i="4" s="1"/>
  <c r="AP34" i="4"/>
  <c r="AR34" i="4" s="1"/>
  <c r="AP57" i="4"/>
  <c r="AR57" i="4" s="1"/>
  <c r="AP58" i="4"/>
  <c r="AR58" i="4" s="1"/>
  <c r="AP61" i="4"/>
  <c r="AR61" i="4" s="1"/>
  <c r="AP65" i="4"/>
  <c r="AR65" i="4" s="1"/>
  <c r="AP67" i="4"/>
  <c r="AR67" i="4" s="1"/>
  <c r="AP69" i="4"/>
  <c r="AR69" i="4" s="1"/>
  <c r="AU83" i="4"/>
  <c r="AV82" i="4" s="1"/>
  <c r="AV91" i="4" s="1"/>
  <c r="AV99" i="4" s="1"/>
  <c r="AU84" i="4"/>
  <c r="AW82" i="4" s="1"/>
  <c r="AW91" i="4" s="1"/>
  <c r="AW99" i="4" s="1"/>
  <c r="AU85" i="4"/>
  <c r="AX82" i="4" s="1"/>
  <c r="AX91" i="4" s="1"/>
  <c r="AX99" i="4" s="1"/>
  <c r="AU86" i="4"/>
  <c r="AY82" i="4" s="1"/>
  <c r="AY91" i="4" s="1"/>
  <c r="AY99" i="4" s="1"/>
  <c r="AU87" i="4"/>
  <c r="AZ82" i="4" s="1"/>
  <c r="AZ91" i="4" s="1"/>
  <c r="AZ99" i="4" s="1"/>
  <c r="AU88" i="4"/>
  <c r="BA82" i="4" s="1"/>
  <c r="BA91" i="4" s="1"/>
  <c r="BA99" i="4" s="1"/>
  <c r="AO94" i="4"/>
  <c r="AO96" i="4"/>
  <c r="AP100" i="4"/>
  <c r="AR100" i="4" s="1"/>
  <c r="AO101" i="4"/>
  <c r="AP102" i="4"/>
  <c r="AR102" i="4" s="1"/>
  <c r="AO103" i="4"/>
  <c r="AP104" i="4"/>
  <c r="AR104" i="4" s="1"/>
  <c r="AO105" i="4"/>
  <c r="AP106" i="4"/>
  <c r="AR106" i="4" s="1"/>
  <c r="AP128" i="4"/>
  <c r="AR128" i="4" s="1"/>
  <c r="AP129" i="4"/>
  <c r="AR129" i="4" s="1"/>
  <c r="AP130" i="4"/>
  <c r="AR130" i="4" s="1"/>
  <c r="AP131" i="4"/>
  <c r="AR131" i="4" s="1"/>
  <c r="AP132" i="4"/>
  <c r="AR132" i="4" s="1"/>
  <c r="AP133" i="4"/>
  <c r="AR133" i="4" s="1"/>
  <c r="AO135" i="4"/>
  <c r="AO136" i="4"/>
  <c r="AO138" i="4"/>
  <c r="AO140" i="4"/>
  <c r="AO142" i="4"/>
  <c r="AO165" i="4"/>
  <c r="AO170" i="4"/>
  <c r="AO173" i="4"/>
  <c r="AO176" i="4"/>
  <c r="AN178" i="4"/>
  <c r="AO178" i="4"/>
  <c r="AO202" i="4"/>
  <c r="AP208" i="4"/>
  <c r="AR208" i="4" s="1"/>
  <c r="AP212" i="4"/>
  <c r="AR212" i="4" s="1"/>
  <c r="AU237" i="4"/>
  <c r="AU245" i="4" s="1"/>
  <c r="AU228" i="4"/>
  <c r="AW226" i="4" s="1"/>
  <c r="AW235" i="4" s="1"/>
  <c r="AW243" i="4" s="1"/>
  <c r="AU239" i="4"/>
  <c r="AU247" i="4" s="1"/>
  <c r="AU230" i="4"/>
  <c r="AY226" i="4" s="1"/>
  <c r="AY235" i="4" s="1"/>
  <c r="AY243" i="4" s="1"/>
  <c r="AU241" i="4"/>
  <c r="AU249" i="4" s="1"/>
  <c r="AU232" i="4"/>
  <c r="BA226" i="4" s="1"/>
  <c r="BA235" i="4" s="1"/>
  <c r="BA243" i="4" s="1"/>
  <c r="AP242" i="4"/>
  <c r="AR242" i="4" s="1"/>
  <c r="AO246" i="4"/>
  <c r="AP249" i="4"/>
  <c r="AR249" i="4" s="1"/>
  <c r="AO274" i="4"/>
  <c r="AO275" i="4"/>
  <c r="AO276" i="4"/>
  <c r="AO277" i="4"/>
  <c r="AP282" i="4"/>
  <c r="AR282" i="4" s="1"/>
  <c r="AP286" i="4"/>
  <c r="AR286" i="4" s="1"/>
  <c r="AP322" i="4"/>
  <c r="AR322" i="4" s="1"/>
  <c r="AO346" i="4"/>
  <c r="AO355" i="4"/>
  <c r="AP393" i="4"/>
  <c r="AR393" i="4" s="1"/>
  <c r="AO427" i="4"/>
  <c r="AO201" i="4"/>
  <c r="AO203" i="4"/>
  <c r="AO205" i="4"/>
  <c r="AO206" i="4"/>
  <c r="AP207" i="4"/>
  <c r="AR207" i="4" s="1"/>
  <c r="AO209" i="4"/>
  <c r="AO211" i="4"/>
  <c r="AO213" i="4"/>
  <c r="AO237" i="4"/>
  <c r="AO238" i="4"/>
  <c r="AO239" i="4"/>
  <c r="AO240" i="4"/>
  <c r="AP241" i="4"/>
  <c r="AR241" i="4" s="1"/>
  <c r="AP245" i="4"/>
  <c r="AR245" i="4" s="1"/>
  <c r="AP247" i="4"/>
  <c r="AR247" i="4" s="1"/>
  <c r="AO248" i="4"/>
  <c r="AO250" i="4"/>
  <c r="AO273" i="4"/>
  <c r="AO278" i="4"/>
  <c r="AO281" i="4"/>
  <c r="AO283" i="4"/>
  <c r="AO285" i="4"/>
  <c r="AO309" i="4"/>
  <c r="AO310" i="4"/>
  <c r="AO311" i="4"/>
  <c r="AO312" i="4"/>
  <c r="AO313" i="4"/>
  <c r="AP315" i="4"/>
  <c r="AR315" i="4" s="1"/>
  <c r="AP316" i="4"/>
  <c r="AR316" i="4" s="1"/>
  <c r="AP318" i="4"/>
  <c r="AR318" i="4" s="1"/>
  <c r="AO319" i="4"/>
  <c r="AO321" i="4"/>
  <c r="AO345" i="4"/>
  <c r="AO347" i="4"/>
  <c r="AO348" i="4"/>
  <c r="AO349" i="4"/>
  <c r="AP351" i="4"/>
  <c r="AR351" i="4" s="1"/>
  <c r="AP352" i="4"/>
  <c r="AR352" i="4" s="1"/>
  <c r="AP354" i="4"/>
  <c r="AR354" i="4" s="1"/>
  <c r="AP356" i="4"/>
  <c r="AR356" i="4" s="1"/>
  <c r="AP358" i="4"/>
  <c r="AR358" i="4" s="1"/>
  <c r="AP380" i="4"/>
  <c r="AR380" i="4" s="1"/>
  <c r="AP381" i="4"/>
  <c r="AR381" i="4" s="1"/>
  <c r="AP384" i="4"/>
  <c r="AR384" i="4" s="1"/>
  <c r="AP385" i="4"/>
  <c r="AR385" i="4" s="1"/>
  <c r="AP386" i="4"/>
  <c r="AR386" i="4" s="1"/>
  <c r="AP389" i="4"/>
  <c r="AR389" i="4" s="1"/>
  <c r="AO390" i="4"/>
  <c r="AO392" i="4"/>
  <c r="AO394" i="4"/>
  <c r="AO417" i="4"/>
  <c r="AO418" i="4"/>
  <c r="AO419" i="4"/>
  <c r="AO420" i="4"/>
  <c r="AO421" i="4"/>
  <c r="AP423" i="4"/>
  <c r="AR423" i="4" s="1"/>
  <c r="AP424" i="4"/>
  <c r="AR424" i="4" s="1"/>
  <c r="AP426" i="4"/>
  <c r="AR426" i="4" s="1"/>
  <c r="AO430" i="4"/>
  <c r="AU14" i="4"/>
  <c r="AY10" i="4" s="1"/>
  <c r="AY19" i="4" s="1"/>
  <c r="AY27" i="4" s="1"/>
  <c r="AN22" i="4"/>
  <c r="AO22" i="4"/>
  <c r="AP22" i="4"/>
  <c r="AR22" i="4" s="1"/>
  <c r="AO21" i="4"/>
  <c r="AP20" i="4"/>
  <c r="AR20" i="4" s="1"/>
  <c r="I13" i="4"/>
  <c r="AU13" i="4"/>
  <c r="AX10" i="4" s="1"/>
  <c r="AX19" i="4" s="1"/>
  <c r="AX27" i="4" s="1"/>
  <c r="AU12" i="4"/>
  <c r="AW10" i="4" s="1"/>
  <c r="AW19" i="4" s="1"/>
  <c r="AW27" i="4" s="1"/>
  <c r="AU11" i="4"/>
  <c r="AV10" i="4" s="1"/>
  <c r="AV19" i="4" s="1"/>
  <c r="AV27" i="4" s="1"/>
  <c r="AK21" i="4"/>
  <c r="AK23" i="4"/>
  <c r="AK20" i="4"/>
  <c r="AK22" i="4"/>
  <c r="I21" i="4"/>
  <c r="AU29" i="4"/>
  <c r="AU32" i="4"/>
  <c r="AU33" i="4"/>
  <c r="I57" i="4"/>
  <c r="AG46" i="4"/>
  <c r="J46" i="4" s="1"/>
  <c r="J55" i="4" s="1"/>
  <c r="S38" i="4"/>
  <c r="J38" i="4"/>
  <c r="AU28" i="4"/>
  <c r="AU30" i="4"/>
  <c r="AU31" i="4"/>
  <c r="I60" i="4"/>
  <c r="AG10" i="4"/>
  <c r="J10" i="4" s="1"/>
  <c r="J19" i="4" s="1"/>
  <c r="AQ20" i="4"/>
  <c r="AS20" i="4" s="1"/>
  <c r="AQ21" i="4"/>
  <c r="AS21" i="4" s="1"/>
  <c r="AQ22" i="4"/>
  <c r="AS22" i="4" s="1"/>
  <c r="AQ23" i="4"/>
  <c r="AS23" i="4" s="1"/>
  <c r="AK24" i="4"/>
  <c r="AQ24" i="4"/>
  <c r="AS24" i="4" s="1"/>
  <c r="AK25" i="4"/>
  <c r="AQ25" i="4"/>
  <c r="AS25" i="4" s="1"/>
  <c r="AK26" i="4"/>
  <c r="AQ26" i="4"/>
  <c r="AS26" i="4" s="1"/>
  <c r="AH27" i="4"/>
  <c r="AN27" i="4"/>
  <c r="AH28" i="4"/>
  <c r="AN28" i="4"/>
  <c r="AK29" i="4"/>
  <c r="AQ29" i="4"/>
  <c r="AS29" i="4" s="1"/>
  <c r="AH30" i="4"/>
  <c r="AN30" i="4"/>
  <c r="AK31" i="4"/>
  <c r="AQ31" i="4"/>
  <c r="AS31" i="4" s="1"/>
  <c r="AH32" i="4"/>
  <c r="AN32" i="4"/>
  <c r="AK33" i="4"/>
  <c r="AQ33" i="4"/>
  <c r="AS33" i="4" s="1"/>
  <c r="AH34" i="4"/>
  <c r="AN34" i="4"/>
  <c r="BG47" i="4"/>
  <c r="BG48" i="4"/>
  <c r="AU49" i="4"/>
  <c r="AX46" i="4" s="1"/>
  <c r="AX55" i="4" s="1"/>
  <c r="AX63" i="4" s="1"/>
  <c r="BG49" i="4"/>
  <c r="AU50" i="4"/>
  <c r="AY46" i="4" s="1"/>
  <c r="AY55" i="4" s="1"/>
  <c r="AY63" i="4" s="1"/>
  <c r="BG50" i="4"/>
  <c r="AU51" i="4"/>
  <c r="AZ46" i="4" s="1"/>
  <c r="AZ55" i="4" s="1"/>
  <c r="AZ63" i="4" s="1"/>
  <c r="BG51" i="4"/>
  <c r="AU52" i="4"/>
  <c r="BA46" i="4" s="1"/>
  <c r="BA55" i="4" s="1"/>
  <c r="BA63" i="4" s="1"/>
  <c r="BG52" i="4"/>
  <c r="AH70" i="4"/>
  <c r="AK69" i="4"/>
  <c r="AH68" i="4"/>
  <c r="AK67" i="4"/>
  <c r="AH66" i="4"/>
  <c r="AK65" i="4"/>
  <c r="AH64" i="4"/>
  <c r="AH63" i="4"/>
  <c r="AK62" i="4"/>
  <c r="AK61" i="4"/>
  <c r="AK60" i="4"/>
  <c r="AK59" i="4"/>
  <c r="AK58" i="4"/>
  <c r="AK57" i="4"/>
  <c r="AK56" i="4"/>
  <c r="AA56" i="4"/>
  <c r="AN56" i="4"/>
  <c r="AH57" i="4"/>
  <c r="AU57" i="4"/>
  <c r="AN58" i="4"/>
  <c r="AH59" i="4"/>
  <c r="AU59" i="4"/>
  <c r="AN60" i="4"/>
  <c r="AH61" i="4"/>
  <c r="AU61" i="4"/>
  <c r="AN62" i="4"/>
  <c r="AK63" i="4"/>
  <c r="AQ63" i="4"/>
  <c r="AS63" i="4" s="1"/>
  <c r="AH65" i="4"/>
  <c r="AK66" i="4"/>
  <c r="AQ66" i="4"/>
  <c r="AS66" i="4" s="1"/>
  <c r="AN67" i="4"/>
  <c r="AH69" i="4"/>
  <c r="AK70" i="4"/>
  <c r="AQ70" i="4"/>
  <c r="AS70" i="4" s="1"/>
  <c r="I92" i="4"/>
  <c r="AU101" i="4"/>
  <c r="I164" i="4"/>
  <c r="AU172" i="4"/>
  <c r="AU173" i="4"/>
  <c r="AU174" i="4"/>
  <c r="AU175" i="4"/>
  <c r="I168" i="4"/>
  <c r="AU176" i="4"/>
  <c r="I169" i="4"/>
  <c r="AU177" i="4"/>
  <c r="S2" i="4"/>
  <c r="BG11" i="4"/>
  <c r="BG12" i="4"/>
  <c r="BG13" i="4"/>
  <c r="BG14" i="4"/>
  <c r="BG15" i="4"/>
  <c r="BG16" i="4"/>
  <c r="AH20" i="4"/>
  <c r="AH21" i="4"/>
  <c r="AH22" i="4"/>
  <c r="AH23" i="4"/>
  <c r="AH24" i="4"/>
  <c r="AH25" i="4"/>
  <c r="AH26" i="4"/>
  <c r="AK27" i="4"/>
  <c r="AK28" i="4"/>
  <c r="AH29" i="4"/>
  <c r="AK30" i="4"/>
  <c r="AH31" i="4"/>
  <c r="AK32" i="4"/>
  <c r="AH33" i="4"/>
  <c r="AK34" i="4"/>
  <c r="AU47" i="4"/>
  <c r="AV46" i="4" s="1"/>
  <c r="AV55" i="4" s="1"/>
  <c r="AV63" i="4" s="1"/>
  <c r="AH56" i="4"/>
  <c r="AU56" i="4"/>
  <c r="AN57" i="4"/>
  <c r="AH58" i="4"/>
  <c r="AU58" i="4"/>
  <c r="AN59" i="4"/>
  <c r="AH60" i="4"/>
  <c r="AU60" i="4"/>
  <c r="AA61" i="4"/>
  <c r="AN61" i="4"/>
  <c r="AH62" i="4"/>
  <c r="AK64" i="4"/>
  <c r="AQ64" i="4"/>
  <c r="AS64" i="4" s="1"/>
  <c r="AN65" i="4"/>
  <c r="AH67" i="4"/>
  <c r="AK68" i="4"/>
  <c r="AQ68" i="4"/>
  <c r="AS68" i="4" s="1"/>
  <c r="AN69" i="4"/>
  <c r="AU100" i="4"/>
  <c r="AU102" i="4"/>
  <c r="AU103" i="4"/>
  <c r="I96" i="4"/>
  <c r="AU104" i="4"/>
  <c r="I97" i="4"/>
  <c r="AU105" i="4"/>
  <c r="AG118" i="4"/>
  <c r="J118" i="4" s="1"/>
  <c r="J127" i="4" s="1"/>
  <c r="S110" i="4"/>
  <c r="J110" i="4"/>
  <c r="AQ92" i="4"/>
  <c r="AS92" i="4" s="1"/>
  <c r="AQ93" i="4"/>
  <c r="AS93" i="4" s="1"/>
  <c r="AQ94" i="4"/>
  <c r="AS94" i="4" s="1"/>
  <c r="AQ95" i="4"/>
  <c r="AS95" i="4" s="1"/>
  <c r="AQ96" i="4"/>
  <c r="AS96" i="4" s="1"/>
  <c r="AQ97" i="4"/>
  <c r="AS97" i="4" s="1"/>
  <c r="AQ98" i="4"/>
  <c r="AS98" i="4" s="1"/>
  <c r="AN99" i="4"/>
  <c r="AN100" i="4"/>
  <c r="AQ101" i="4"/>
  <c r="AS101" i="4" s="1"/>
  <c r="AN102" i="4"/>
  <c r="AQ103" i="4"/>
  <c r="AS103" i="4" s="1"/>
  <c r="AN104" i="4"/>
  <c r="AQ105" i="4"/>
  <c r="AS105" i="4" s="1"/>
  <c r="AN106" i="4"/>
  <c r="BG119" i="4"/>
  <c r="BG120" i="4"/>
  <c r="BG121" i="4"/>
  <c r="BG122" i="4"/>
  <c r="BG123" i="4"/>
  <c r="BG124" i="4"/>
  <c r="AA128" i="4"/>
  <c r="AH128" i="4"/>
  <c r="AN128" i="4"/>
  <c r="AU128" i="4"/>
  <c r="AA129" i="4"/>
  <c r="AH129" i="4"/>
  <c r="AN129" i="4"/>
  <c r="AU129" i="4"/>
  <c r="AA130" i="4"/>
  <c r="AH130" i="4"/>
  <c r="AN130" i="4"/>
  <c r="AU130" i="4"/>
  <c r="AA131" i="4"/>
  <c r="AH131" i="4"/>
  <c r="AN131" i="4"/>
  <c r="AU131" i="4"/>
  <c r="AA132" i="4"/>
  <c r="AH132" i="4"/>
  <c r="AN132" i="4"/>
  <c r="AU132" i="4"/>
  <c r="AA133" i="4"/>
  <c r="AH133" i="4"/>
  <c r="AN133" i="4"/>
  <c r="AU133" i="4"/>
  <c r="AH134" i="4"/>
  <c r="AN134" i="4"/>
  <c r="AK135" i="4"/>
  <c r="AQ135" i="4"/>
  <c r="AS135" i="4" s="1"/>
  <c r="AK136" i="4"/>
  <c r="AQ136" i="4"/>
  <c r="AS136" i="4" s="1"/>
  <c r="AH137" i="4"/>
  <c r="AN137" i="4"/>
  <c r="AK138" i="4"/>
  <c r="AQ138" i="4"/>
  <c r="AS138" i="4" s="1"/>
  <c r="AH139" i="4"/>
  <c r="AN139" i="4"/>
  <c r="AK140" i="4"/>
  <c r="AQ140" i="4"/>
  <c r="AS140" i="4" s="1"/>
  <c r="AH141" i="4"/>
  <c r="AN141" i="4"/>
  <c r="AK142" i="4"/>
  <c r="E142" i="4" s="1"/>
  <c r="AQ142" i="4"/>
  <c r="AS142" i="4" s="1"/>
  <c r="AQ164" i="4"/>
  <c r="AS164" i="4" s="1"/>
  <c r="AQ165" i="4"/>
  <c r="AS165" i="4" s="1"/>
  <c r="AQ166" i="4"/>
  <c r="AS166" i="4" s="1"/>
  <c r="AK167" i="4"/>
  <c r="AQ167" i="4"/>
  <c r="AS167" i="4" s="1"/>
  <c r="AK168" i="4"/>
  <c r="AQ168" i="4"/>
  <c r="AS168" i="4" s="1"/>
  <c r="AK169" i="4"/>
  <c r="AQ169" i="4"/>
  <c r="AS169" i="4" s="1"/>
  <c r="AK170" i="4"/>
  <c r="AQ170" i="4"/>
  <c r="AS170" i="4" s="1"/>
  <c r="AH171" i="4"/>
  <c r="AN171" i="4"/>
  <c r="AH172" i="4"/>
  <c r="AN172" i="4"/>
  <c r="AK173" i="4"/>
  <c r="AQ173" i="4"/>
  <c r="AS173" i="4" s="1"/>
  <c r="AH174" i="4"/>
  <c r="AN174" i="4"/>
  <c r="AN175" i="4"/>
  <c r="AH177" i="4"/>
  <c r="AQ178" i="4"/>
  <c r="AS178" i="4" s="1"/>
  <c r="I200" i="4"/>
  <c r="AU209" i="4"/>
  <c r="I202" i="4"/>
  <c r="AQ200" i="4"/>
  <c r="AS200" i="4" s="1"/>
  <c r="AP200" i="4"/>
  <c r="AR200" i="4" s="1"/>
  <c r="AG226" i="4"/>
  <c r="J226" i="4" s="1"/>
  <c r="J235" i="4" s="1"/>
  <c r="S218" i="4"/>
  <c r="J218" i="4"/>
  <c r="BG83" i="4"/>
  <c r="BG84" i="4"/>
  <c r="BG85" i="4"/>
  <c r="BG86" i="4"/>
  <c r="BG87" i="4"/>
  <c r="BG88" i="4"/>
  <c r="AH92" i="4"/>
  <c r="AH93" i="4"/>
  <c r="AH94" i="4"/>
  <c r="AH95" i="4"/>
  <c r="AH96" i="4"/>
  <c r="AH97" i="4"/>
  <c r="AH98" i="4"/>
  <c r="AK99" i="4"/>
  <c r="AK100" i="4"/>
  <c r="AH101" i="4"/>
  <c r="AK102" i="4"/>
  <c r="AH103" i="4"/>
  <c r="AK104" i="4"/>
  <c r="AH105" i="4"/>
  <c r="AK128" i="4"/>
  <c r="AK129" i="4"/>
  <c r="E129" i="4" s="1"/>
  <c r="H24" i="10" s="1"/>
  <c r="AK130" i="4"/>
  <c r="AK131" i="4"/>
  <c r="AK132" i="4"/>
  <c r="AK133" i="4"/>
  <c r="AK134" i="4"/>
  <c r="AH135" i="4"/>
  <c r="AH136" i="4"/>
  <c r="AK137" i="4"/>
  <c r="AH138" i="4"/>
  <c r="AK139" i="4"/>
  <c r="AH140" i="4"/>
  <c r="AK141" i="4"/>
  <c r="BG155" i="4"/>
  <c r="BG156" i="4"/>
  <c r="BG157" i="4"/>
  <c r="BG158" i="4"/>
  <c r="BG159" i="4"/>
  <c r="BG160" i="4"/>
  <c r="AH178" i="4"/>
  <c r="E178" i="4" s="1"/>
  <c r="AK177" i="4"/>
  <c r="AH176" i="4"/>
  <c r="AK175" i="4"/>
  <c r="AH164" i="4"/>
  <c r="AH165" i="4"/>
  <c r="AH166" i="4"/>
  <c r="AH167" i="4"/>
  <c r="AH168" i="4"/>
  <c r="AH169" i="4"/>
  <c r="AH170" i="4"/>
  <c r="AK171" i="4"/>
  <c r="AK172" i="4"/>
  <c r="E172" i="4" s="1"/>
  <c r="AH173" i="4"/>
  <c r="AK174" i="4"/>
  <c r="E174" i="4" s="1"/>
  <c r="AH175" i="4"/>
  <c r="AP175" i="4"/>
  <c r="AR175" i="4" s="1"/>
  <c r="AK176" i="4"/>
  <c r="AQ176" i="4"/>
  <c r="AS176" i="4" s="1"/>
  <c r="AN177" i="4"/>
  <c r="AU208" i="4"/>
  <c r="I201" i="4"/>
  <c r="AU212" i="4"/>
  <c r="I237" i="4"/>
  <c r="I238" i="4"/>
  <c r="AU246" i="4"/>
  <c r="I239" i="4"/>
  <c r="I240" i="4"/>
  <c r="AU248" i="4"/>
  <c r="I241" i="4"/>
  <c r="BG191" i="4"/>
  <c r="BG192" i="4"/>
  <c r="BG193" i="4"/>
  <c r="BG194" i="4"/>
  <c r="BG195" i="4"/>
  <c r="BG196" i="4"/>
  <c r="AH200" i="4"/>
  <c r="AH201" i="4"/>
  <c r="AP201" i="4"/>
  <c r="AR201" i="4" s="1"/>
  <c r="AH202" i="4"/>
  <c r="AP202" i="4"/>
  <c r="AR202" i="4" s="1"/>
  <c r="AH203" i="4"/>
  <c r="AP203" i="4"/>
  <c r="AR203" i="4" s="1"/>
  <c r="AH204" i="4"/>
  <c r="AP204" i="4"/>
  <c r="AR204" i="4" s="1"/>
  <c r="AH205" i="4"/>
  <c r="AP205" i="4"/>
  <c r="AR205" i="4" s="1"/>
  <c r="AH206" i="4"/>
  <c r="AP206" i="4"/>
  <c r="AR206" i="4" s="1"/>
  <c r="AK207" i="4"/>
  <c r="AO207" i="4"/>
  <c r="AK208" i="4"/>
  <c r="AO208" i="4"/>
  <c r="AH209" i="4"/>
  <c r="AP209" i="4"/>
  <c r="AR209" i="4" s="1"/>
  <c r="AK210" i="4"/>
  <c r="AO210" i="4"/>
  <c r="AH211" i="4"/>
  <c r="AP211" i="4"/>
  <c r="AR211" i="4" s="1"/>
  <c r="AK212" i="4"/>
  <c r="AO212" i="4"/>
  <c r="AH213" i="4"/>
  <c r="AP213" i="4"/>
  <c r="AR213" i="4" s="1"/>
  <c r="AK214" i="4"/>
  <c r="AO214" i="4"/>
  <c r="BG227" i="4"/>
  <c r="BG228" i="4"/>
  <c r="BG229" i="4"/>
  <c r="BG230" i="4"/>
  <c r="BG231" i="4"/>
  <c r="BG232" i="4"/>
  <c r="AH250" i="4"/>
  <c r="AK249" i="4"/>
  <c r="AH248" i="4"/>
  <c r="AK247" i="4"/>
  <c r="AH246" i="4"/>
  <c r="AK245" i="4"/>
  <c r="AH244" i="4"/>
  <c r="AH243" i="4"/>
  <c r="AK242" i="4"/>
  <c r="AK241" i="4"/>
  <c r="AH236" i="4"/>
  <c r="AP236" i="4"/>
  <c r="AR236" i="4" s="1"/>
  <c r="AH237" i="4"/>
  <c r="AP237" i="4"/>
  <c r="AR237" i="4" s="1"/>
  <c r="AH238" i="4"/>
  <c r="AP238" i="4"/>
  <c r="AR238" i="4" s="1"/>
  <c r="AH239" i="4"/>
  <c r="AP239" i="4"/>
  <c r="AR239" i="4" s="1"/>
  <c r="AH240" i="4"/>
  <c r="AP240" i="4"/>
  <c r="AR240" i="4" s="1"/>
  <c r="AN241" i="4"/>
  <c r="AH242" i="4"/>
  <c r="AK244" i="4"/>
  <c r="E244" i="4" s="1"/>
  <c r="AQ244" i="4"/>
  <c r="AS244" i="4" s="1"/>
  <c r="AN245" i="4"/>
  <c r="AH247" i="4"/>
  <c r="AK248" i="4"/>
  <c r="E248" i="4" s="1"/>
  <c r="AQ248" i="4"/>
  <c r="AS248" i="4" s="1"/>
  <c r="AN249" i="4"/>
  <c r="AU280" i="4"/>
  <c r="I273" i="4"/>
  <c r="AU281" i="4"/>
  <c r="AU282" i="4"/>
  <c r="I275" i="4"/>
  <c r="AU283" i="4"/>
  <c r="AU284" i="4"/>
  <c r="I277" i="4"/>
  <c r="AU285" i="4"/>
  <c r="AK209" i="4"/>
  <c r="E209" i="4" s="1"/>
  <c r="AH210" i="4"/>
  <c r="AK211" i="4"/>
  <c r="AH212" i="4"/>
  <c r="AK213" i="4"/>
  <c r="E213" i="4" s="1"/>
  <c r="AK237" i="4"/>
  <c r="AK238" i="4"/>
  <c r="AK239" i="4"/>
  <c r="AK240" i="4"/>
  <c r="AH241" i="4"/>
  <c r="AN242" i="4"/>
  <c r="AK243" i="4"/>
  <c r="AQ243" i="4"/>
  <c r="AS243" i="4" s="1"/>
  <c r="AH245" i="4"/>
  <c r="AK246" i="4"/>
  <c r="AQ246" i="4"/>
  <c r="AS246" i="4" s="1"/>
  <c r="AN247" i="4"/>
  <c r="AH249" i="4"/>
  <c r="AK250" i="4"/>
  <c r="AQ250" i="4"/>
  <c r="AS250" i="4" s="1"/>
  <c r="I272" i="4"/>
  <c r="AQ272" i="4"/>
  <c r="AS272" i="4" s="1"/>
  <c r="AQ273" i="4"/>
  <c r="AS273" i="4" s="1"/>
  <c r="AQ274" i="4"/>
  <c r="AS274" i="4" s="1"/>
  <c r="AK275" i="4"/>
  <c r="AQ275" i="4"/>
  <c r="AS275" i="4" s="1"/>
  <c r="AK276" i="4"/>
  <c r="AQ276" i="4"/>
  <c r="AS276" i="4" s="1"/>
  <c r="AK277" i="4"/>
  <c r="AQ277" i="4"/>
  <c r="AS277" i="4" s="1"/>
  <c r="AK278" i="4"/>
  <c r="AQ278" i="4"/>
  <c r="AS278" i="4" s="1"/>
  <c r="AH279" i="4"/>
  <c r="AN279" i="4"/>
  <c r="AH280" i="4"/>
  <c r="AN280" i="4"/>
  <c r="AK281" i="4"/>
  <c r="AQ281" i="4"/>
  <c r="AS281" i="4" s="1"/>
  <c r="AH282" i="4"/>
  <c r="AN282" i="4"/>
  <c r="AK283" i="4"/>
  <c r="AQ283" i="4"/>
  <c r="AS283" i="4" s="1"/>
  <c r="AH284" i="4"/>
  <c r="AN284" i="4"/>
  <c r="AK285" i="4"/>
  <c r="AQ285" i="4"/>
  <c r="AS285" i="4" s="1"/>
  <c r="AH286" i="4"/>
  <c r="AN286" i="4"/>
  <c r="BG299" i="4"/>
  <c r="I309" i="4"/>
  <c r="AU317" i="4"/>
  <c r="BG300" i="4"/>
  <c r="I310" i="4"/>
  <c r="BG301" i="4"/>
  <c r="I311" i="4"/>
  <c r="AU319" i="4"/>
  <c r="BG302" i="4"/>
  <c r="I312" i="4"/>
  <c r="BG303" i="4"/>
  <c r="I313" i="4"/>
  <c r="AU321" i="4"/>
  <c r="BG304" i="4"/>
  <c r="AK322" i="4"/>
  <c r="AH321" i="4"/>
  <c r="AK320" i="4"/>
  <c r="AH319" i="4"/>
  <c r="AK318" i="4"/>
  <c r="AH317" i="4"/>
  <c r="AK316" i="4"/>
  <c r="AK315" i="4"/>
  <c r="AH314" i="4"/>
  <c r="AH313" i="4"/>
  <c r="AH312" i="4"/>
  <c r="AH311" i="4"/>
  <c r="AH310" i="4"/>
  <c r="AH309" i="4"/>
  <c r="AH322" i="4"/>
  <c r="AA308" i="4"/>
  <c r="AH308" i="4"/>
  <c r="AK314" i="4"/>
  <c r="AQ314" i="4"/>
  <c r="AS314" i="4" s="1"/>
  <c r="AH315" i="4"/>
  <c r="AH316" i="4"/>
  <c r="AU316" i="4"/>
  <c r="AK317" i="4"/>
  <c r="AQ317" i="4"/>
  <c r="AS317" i="4" s="1"/>
  <c r="AN318" i="4"/>
  <c r="AH320" i="4"/>
  <c r="AU320" i="4"/>
  <c r="AK321" i="4"/>
  <c r="E321" i="4" s="1"/>
  <c r="AQ321" i="4"/>
  <c r="AS321" i="4" s="1"/>
  <c r="J326" i="4"/>
  <c r="AG334" i="4"/>
  <c r="J334" i="4" s="1"/>
  <c r="J343" i="4" s="1"/>
  <c r="S326" i="4"/>
  <c r="I344" i="4"/>
  <c r="I346" i="4"/>
  <c r="I348" i="4"/>
  <c r="AU357" i="4"/>
  <c r="BG263" i="4"/>
  <c r="BG264" i="4"/>
  <c r="BG265" i="4"/>
  <c r="BG266" i="4"/>
  <c r="BG267" i="4"/>
  <c r="BG268" i="4"/>
  <c r="AH272" i="4"/>
  <c r="AH273" i="4"/>
  <c r="AH274" i="4"/>
  <c r="AH275" i="4"/>
  <c r="AH276" i="4"/>
  <c r="AH277" i="4"/>
  <c r="AH278" i="4"/>
  <c r="AK279" i="4"/>
  <c r="AK280" i="4"/>
  <c r="E280" i="4" s="1"/>
  <c r="AH281" i="4"/>
  <c r="AK282" i="4"/>
  <c r="AH283" i="4"/>
  <c r="AK284" i="4"/>
  <c r="AH285" i="4"/>
  <c r="AU299" i="4"/>
  <c r="AV298" i="4" s="1"/>
  <c r="AV307" i="4" s="1"/>
  <c r="AV315" i="4" s="1"/>
  <c r="AU300" i="4"/>
  <c r="AW298" i="4" s="1"/>
  <c r="AW307" i="4" s="1"/>
  <c r="AW315" i="4" s="1"/>
  <c r="AU301" i="4"/>
  <c r="AX298" i="4" s="1"/>
  <c r="AX307" i="4" s="1"/>
  <c r="AX315" i="4" s="1"/>
  <c r="AU302" i="4"/>
  <c r="AY298" i="4" s="1"/>
  <c r="AY307" i="4" s="1"/>
  <c r="AY315" i="4" s="1"/>
  <c r="AU303" i="4"/>
  <c r="AZ298" i="4" s="1"/>
  <c r="AZ307" i="4" s="1"/>
  <c r="AZ315" i="4" s="1"/>
  <c r="AU304" i="4"/>
  <c r="BA298" i="4" s="1"/>
  <c r="BA307" i="4" s="1"/>
  <c r="BA315" i="4" s="1"/>
  <c r="AK308" i="4"/>
  <c r="E308" i="4" s="1"/>
  <c r="AQ308" i="4"/>
  <c r="AS308" i="4" s="1"/>
  <c r="AK309" i="4"/>
  <c r="AQ309" i="4"/>
  <c r="AS309" i="4" s="1"/>
  <c r="AK310" i="4"/>
  <c r="E310" i="4" s="1"/>
  <c r="AQ310" i="4"/>
  <c r="AS310" i="4" s="1"/>
  <c r="AK311" i="4"/>
  <c r="AQ311" i="4"/>
  <c r="AS311" i="4" s="1"/>
  <c r="AK312" i="4"/>
  <c r="E312" i="4" s="1"/>
  <c r="AQ312" i="4"/>
  <c r="AS312" i="4" s="1"/>
  <c r="AK313" i="4"/>
  <c r="E313" i="4" s="1"/>
  <c r="AQ313" i="4"/>
  <c r="AS313" i="4" s="1"/>
  <c r="AN315" i="4"/>
  <c r="AN316" i="4"/>
  <c r="AH318" i="4"/>
  <c r="AU318" i="4"/>
  <c r="AK319" i="4"/>
  <c r="AQ319" i="4"/>
  <c r="AS319" i="4" s="1"/>
  <c r="AN320" i="4"/>
  <c r="AN322" i="4"/>
  <c r="AQ344" i="4"/>
  <c r="AS344" i="4" s="1"/>
  <c r="AQ345" i="4"/>
  <c r="AS345" i="4" s="1"/>
  <c r="AQ346" i="4"/>
  <c r="AS346" i="4" s="1"/>
  <c r="AQ347" i="4"/>
  <c r="AS347" i="4" s="1"/>
  <c r="AK348" i="4"/>
  <c r="AQ348" i="4"/>
  <c r="AS348" i="4" s="1"/>
  <c r="AK349" i="4"/>
  <c r="AQ349" i="4"/>
  <c r="AS349" i="4" s="1"/>
  <c r="AK350" i="4"/>
  <c r="AQ350" i="4"/>
  <c r="AS350" i="4" s="1"/>
  <c r="AH351" i="4"/>
  <c r="AN351" i="4"/>
  <c r="AH352" i="4"/>
  <c r="AN352" i="4"/>
  <c r="AK353" i="4"/>
  <c r="AQ353" i="4"/>
  <c r="AS353" i="4" s="1"/>
  <c r="AH354" i="4"/>
  <c r="AN354" i="4"/>
  <c r="AK355" i="4"/>
  <c r="AQ355" i="4"/>
  <c r="AS355" i="4" s="1"/>
  <c r="AH356" i="4"/>
  <c r="AN356" i="4"/>
  <c r="AK357" i="4"/>
  <c r="AQ357" i="4"/>
  <c r="AS357" i="4" s="1"/>
  <c r="AH358" i="4"/>
  <c r="E358" i="4" s="1"/>
  <c r="AA380" i="4"/>
  <c r="AA381" i="4"/>
  <c r="AA382" i="4"/>
  <c r="AA383" i="4"/>
  <c r="I384" i="4"/>
  <c r="BG335" i="4"/>
  <c r="BG336" i="4"/>
  <c r="BG337" i="4"/>
  <c r="BG338" i="4"/>
  <c r="BG339" i="4"/>
  <c r="BG340" i="4"/>
  <c r="AH344" i="4"/>
  <c r="AH345" i="4"/>
  <c r="AH346" i="4"/>
  <c r="AH347" i="4"/>
  <c r="AH348" i="4"/>
  <c r="AH349" i="4"/>
  <c r="AH350" i="4"/>
  <c r="AK351" i="4"/>
  <c r="AK352" i="4"/>
  <c r="AH353" i="4"/>
  <c r="AK354" i="4"/>
  <c r="AH355" i="4"/>
  <c r="AK356" i="4"/>
  <c r="AH357" i="4"/>
  <c r="AN358" i="4"/>
  <c r="AU371" i="4"/>
  <c r="AV370" i="4" s="1"/>
  <c r="AV379" i="4" s="1"/>
  <c r="AV387" i="4" s="1"/>
  <c r="AU380" i="4"/>
  <c r="BG371" i="4"/>
  <c r="AU381" i="4"/>
  <c r="AU372" i="4"/>
  <c r="AW370" i="4" s="1"/>
  <c r="AW379" i="4" s="1"/>
  <c r="AW387" i="4" s="1"/>
  <c r="BG372" i="4"/>
  <c r="AU373" i="4"/>
  <c r="AX370" i="4" s="1"/>
  <c r="AX379" i="4" s="1"/>
  <c r="AX387" i="4" s="1"/>
  <c r="AU382" i="4"/>
  <c r="BG373" i="4"/>
  <c r="AU391" i="4"/>
  <c r="AU393" i="4"/>
  <c r="BG374" i="4"/>
  <c r="BG375" i="4"/>
  <c r="BG376" i="4"/>
  <c r="AH394" i="4"/>
  <c r="AK393" i="4"/>
  <c r="AH392" i="4"/>
  <c r="AK391" i="4"/>
  <c r="AH390" i="4"/>
  <c r="AK389" i="4"/>
  <c r="AH388" i="4"/>
  <c r="AH387" i="4"/>
  <c r="AK386" i="4"/>
  <c r="AK385" i="4"/>
  <c r="AK384" i="4"/>
  <c r="AK383" i="4"/>
  <c r="AK382" i="4"/>
  <c r="AK381" i="4"/>
  <c r="AK394" i="4"/>
  <c r="AH380" i="4"/>
  <c r="AN380" i="4"/>
  <c r="AN381" i="4"/>
  <c r="AH382" i="4"/>
  <c r="AN383" i="4"/>
  <c r="AH384" i="4"/>
  <c r="AU384" i="4"/>
  <c r="AA385" i="4"/>
  <c r="AN385" i="4"/>
  <c r="AH386" i="4"/>
  <c r="AK388" i="4"/>
  <c r="AQ388" i="4"/>
  <c r="AS388" i="4" s="1"/>
  <c r="AN389" i="4"/>
  <c r="AH391" i="4"/>
  <c r="AK392" i="4"/>
  <c r="AQ392" i="4"/>
  <c r="AS392" i="4" s="1"/>
  <c r="AN393" i="4"/>
  <c r="I416" i="4"/>
  <c r="AU374" i="4"/>
  <c r="AY370" i="4" s="1"/>
  <c r="AY379" i="4" s="1"/>
  <c r="AY387" i="4" s="1"/>
  <c r="AU376" i="4"/>
  <c r="BA370" i="4" s="1"/>
  <c r="BA379" i="4" s="1"/>
  <c r="BA387" i="4" s="1"/>
  <c r="AK380" i="4"/>
  <c r="AH381" i="4"/>
  <c r="AN382" i="4"/>
  <c r="AH383" i="4"/>
  <c r="AN384" i="4"/>
  <c r="AH385" i="4"/>
  <c r="AN386" i="4"/>
  <c r="AK387" i="4"/>
  <c r="AQ387" i="4"/>
  <c r="AS387" i="4" s="1"/>
  <c r="AH389" i="4"/>
  <c r="AK390" i="4"/>
  <c r="AQ390" i="4"/>
  <c r="AS390" i="4" s="1"/>
  <c r="AN391" i="4"/>
  <c r="AH393" i="4"/>
  <c r="AQ394" i="4"/>
  <c r="AS394" i="4" s="1"/>
  <c r="AQ416" i="4"/>
  <c r="AS416" i="4" s="1"/>
  <c r="AQ417" i="4"/>
  <c r="AS417" i="4" s="1"/>
  <c r="AQ418" i="4"/>
  <c r="AS418" i="4" s="1"/>
  <c r="AU424" i="4"/>
  <c r="BG407" i="4"/>
  <c r="I417" i="4"/>
  <c r="AU425" i="4"/>
  <c r="BG408" i="4"/>
  <c r="I418" i="4"/>
  <c r="AU426" i="4"/>
  <c r="BG409" i="4"/>
  <c r="I419" i="4"/>
  <c r="AU427" i="4"/>
  <c r="BG410" i="4"/>
  <c r="I420" i="4"/>
  <c r="AU428" i="4"/>
  <c r="BG411" i="4"/>
  <c r="I421" i="4"/>
  <c r="AU429" i="4"/>
  <c r="BG412" i="4"/>
  <c r="AK430" i="4"/>
  <c r="AH429" i="4"/>
  <c r="AK428" i="4"/>
  <c r="AH430" i="4"/>
  <c r="AK429" i="4"/>
  <c r="AH428" i="4"/>
  <c r="AH427" i="4"/>
  <c r="AK426" i="4"/>
  <c r="AH425" i="4"/>
  <c r="AK424" i="4"/>
  <c r="AK423" i="4"/>
  <c r="AH422" i="4"/>
  <c r="AH421" i="4"/>
  <c r="AH420" i="4"/>
  <c r="AH419" i="4"/>
  <c r="AH418" i="4"/>
  <c r="AH417" i="4"/>
  <c r="AH416" i="4"/>
  <c r="AK427" i="4"/>
  <c r="E427" i="4" s="1"/>
  <c r="AH426" i="4"/>
  <c r="AK425" i="4"/>
  <c r="AH424" i="4"/>
  <c r="AH423" i="4"/>
  <c r="AK422" i="4"/>
  <c r="AK421" i="4"/>
  <c r="AK420" i="4"/>
  <c r="AK419" i="4"/>
  <c r="E419" i="4" s="1"/>
  <c r="AQ419" i="4"/>
  <c r="AS419" i="4" s="1"/>
  <c r="AQ420" i="4"/>
  <c r="AS420" i="4" s="1"/>
  <c r="AQ421" i="4"/>
  <c r="AS421" i="4" s="1"/>
  <c r="AQ422" i="4"/>
  <c r="AS422" i="4" s="1"/>
  <c r="AN423" i="4"/>
  <c r="AN424" i="4"/>
  <c r="AQ425" i="4"/>
  <c r="AS425" i="4" s="1"/>
  <c r="AN426" i="4"/>
  <c r="AQ427" i="4"/>
  <c r="AS427" i="4" s="1"/>
  <c r="AN428" i="4"/>
  <c r="AP428" i="4"/>
  <c r="AR428" i="4" s="1"/>
  <c r="AO429" i="4"/>
  <c r="AQ429" i="4"/>
  <c r="AS429" i="4" s="1"/>
  <c r="AP430" i="4"/>
  <c r="AR430" i="4" s="1"/>
  <c r="AG438" i="4"/>
  <c r="AE440" i="4"/>
  <c r="AE452" i="4"/>
  <c r="AG451" i="4"/>
  <c r="E128" i="4" l="1"/>
  <c r="H15" i="10" s="1"/>
  <c r="B106" i="4"/>
  <c r="AA58" i="4"/>
  <c r="I58" i="4" s="1"/>
  <c r="I50" i="4"/>
  <c r="AA59" i="4" s="1"/>
  <c r="V14" i="9"/>
  <c r="AB23" i="9" s="1"/>
  <c r="V11" i="9"/>
  <c r="AB20" i="9" s="1"/>
  <c r="AB26" i="9" s="1"/>
  <c r="V13" i="9"/>
  <c r="V12" i="9"/>
  <c r="AB21" i="9" s="1"/>
  <c r="N20" i="9"/>
  <c r="L20" i="9"/>
  <c r="O20" i="9"/>
  <c r="K20" i="9"/>
  <c r="P20" i="9"/>
  <c r="Y20" i="9"/>
  <c r="Q20" i="9"/>
  <c r="M20" i="9"/>
  <c r="R20" i="9"/>
  <c r="U20" i="9"/>
  <c r="W20" i="9"/>
  <c r="T20" i="9"/>
  <c r="R22" i="9"/>
  <c r="K22" i="9"/>
  <c r="N22" i="9"/>
  <c r="O22" i="9"/>
  <c r="P22" i="9"/>
  <c r="M22" i="9"/>
  <c r="Q22" i="9"/>
  <c r="L22" i="9"/>
  <c r="T22" i="9"/>
  <c r="U22" i="9"/>
  <c r="W22" i="9"/>
  <c r="Y22" i="9"/>
  <c r="AB22" i="9"/>
  <c r="K23" i="9"/>
  <c r="O23" i="9"/>
  <c r="Q23" i="9"/>
  <c r="R23" i="9"/>
  <c r="N23" i="9"/>
  <c r="M23" i="9"/>
  <c r="P23" i="9"/>
  <c r="L23" i="9"/>
  <c r="U23" i="9"/>
  <c r="W23" i="9"/>
  <c r="T23" i="9"/>
  <c r="Y23" i="9"/>
  <c r="AC26" i="9"/>
  <c r="S24" i="9" s="1"/>
  <c r="S20" i="9"/>
  <c r="A29" i="9"/>
  <c r="AG30" i="9"/>
  <c r="A30" i="9" s="1"/>
  <c r="V24" i="9"/>
  <c r="K21" i="9"/>
  <c r="Q21" i="9"/>
  <c r="M21" i="9"/>
  <c r="N21" i="9"/>
  <c r="L21" i="9"/>
  <c r="R21" i="9"/>
  <c r="P21" i="9"/>
  <c r="O21" i="9"/>
  <c r="T21" i="9"/>
  <c r="W21" i="9"/>
  <c r="Y21" i="9"/>
  <c r="U21" i="9"/>
  <c r="V15" i="9"/>
  <c r="E420" i="4"/>
  <c r="E421" i="4"/>
  <c r="E243" i="4"/>
  <c r="E282" i="4"/>
  <c r="E211" i="4"/>
  <c r="AA165" i="4"/>
  <c r="I165" i="4" s="1"/>
  <c r="I157" i="4"/>
  <c r="E132" i="4"/>
  <c r="H53" i="10" s="1"/>
  <c r="E130" i="4"/>
  <c r="H34" i="10" s="1"/>
  <c r="AA93" i="4"/>
  <c r="I93" i="4" s="1"/>
  <c r="I85" i="4"/>
  <c r="E63" i="4"/>
  <c r="E27" i="4"/>
  <c r="E422" i="4"/>
  <c r="E394" i="4"/>
  <c r="E177" i="4"/>
  <c r="E133" i="4"/>
  <c r="H54" i="10" s="1"/>
  <c r="E319" i="4"/>
  <c r="E284" i="4"/>
  <c r="E425" i="4"/>
  <c r="E131" i="4"/>
  <c r="H35" i="10" s="1"/>
  <c r="AA22" i="4"/>
  <c r="I22" i="4" s="1"/>
  <c r="I14" i="4"/>
  <c r="E314" i="4"/>
  <c r="E351" i="4"/>
  <c r="E68" i="4"/>
  <c r="E64" i="4"/>
  <c r="E70" i="4"/>
  <c r="E66" i="4"/>
  <c r="E34" i="4"/>
  <c r="E32" i="4"/>
  <c r="E30" i="4"/>
  <c r="E28" i="4"/>
  <c r="E214" i="4"/>
  <c r="E176" i="4"/>
  <c r="E171" i="4"/>
  <c r="E141" i="4"/>
  <c r="E139" i="4"/>
  <c r="E137" i="4"/>
  <c r="E106" i="4"/>
  <c r="B1" i="4"/>
  <c r="AV312" i="4"/>
  <c r="E250" i="4"/>
  <c r="E246" i="4"/>
  <c r="AL374" i="4"/>
  <c r="E242" i="4"/>
  <c r="E140" i="4"/>
  <c r="E138" i="4"/>
  <c r="E136" i="4"/>
  <c r="AZ417" i="4"/>
  <c r="E390" i="4"/>
  <c r="E392" i="4"/>
  <c r="E388" i="4"/>
  <c r="AV383" i="4"/>
  <c r="E381" i="4"/>
  <c r="E385" i="4"/>
  <c r="E389" i="4"/>
  <c r="E391" i="4"/>
  <c r="E393" i="4"/>
  <c r="E356" i="4"/>
  <c r="E354" i="4"/>
  <c r="E352" i="4"/>
  <c r="AX344" i="4"/>
  <c r="E311" i="4"/>
  <c r="E309" i="4"/>
  <c r="E279" i="4"/>
  <c r="E317" i="4"/>
  <c r="E316" i="4"/>
  <c r="E318" i="4"/>
  <c r="E212" i="4"/>
  <c r="E210" i="4"/>
  <c r="AZ313" i="4"/>
  <c r="B426" i="4"/>
  <c r="B418" i="4"/>
  <c r="B422" i="4"/>
  <c r="E426" i="4"/>
  <c r="B430" i="4"/>
  <c r="B429" i="4"/>
  <c r="AV421" i="4"/>
  <c r="AM411" i="4"/>
  <c r="AV419" i="4"/>
  <c r="AM409" i="4"/>
  <c r="AW418" i="4"/>
  <c r="BA418" i="4"/>
  <c r="AM408" i="4"/>
  <c r="AI407" i="4"/>
  <c r="AW416" i="4"/>
  <c r="BA416" i="4"/>
  <c r="AV417" i="4"/>
  <c r="B387" i="4"/>
  <c r="AK376" i="4"/>
  <c r="AM375" i="4"/>
  <c r="AY385" i="4"/>
  <c r="AZ385" i="4"/>
  <c r="B357" i="4"/>
  <c r="B348" i="4"/>
  <c r="B345" i="4"/>
  <c r="E345" i="4"/>
  <c r="AM340" i="4"/>
  <c r="AI339" i="4"/>
  <c r="AI338" i="4"/>
  <c r="AM337" i="4"/>
  <c r="AM336" i="4"/>
  <c r="AM335" i="4"/>
  <c r="I380" i="4"/>
  <c r="BD318" i="4"/>
  <c r="AZ318" i="4"/>
  <c r="AX318" i="4"/>
  <c r="AV318" i="4"/>
  <c r="AY318" i="4"/>
  <c r="BA318" i="4"/>
  <c r="AW318" i="4"/>
  <c r="AV308" i="4"/>
  <c r="AJ304" i="4"/>
  <c r="AL299" i="4"/>
  <c r="B278" i="4"/>
  <c r="AM268" i="4"/>
  <c r="AI267" i="4"/>
  <c r="AM266" i="4"/>
  <c r="AI265" i="4"/>
  <c r="AI264" i="4"/>
  <c r="AM263" i="4"/>
  <c r="AX348" i="4"/>
  <c r="BD356" i="4"/>
  <c r="AZ356" i="4"/>
  <c r="AX356" i="4"/>
  <c r="AV356" i="4"/>
  <c r="BA356" i="4"/>
  <c r="AY356" i="4"/>
  <c r="AW356" i="4"/>
  <c r="AV347" i="4"/>
  <c r="AZ347" i="4"/>
  <c r="AY347" i="4"/>
  <c r="BA355" i="4"/>
  <c r="AY355" i="4"/>
  <c r="AW355" i="4"/>
  <c r="BD355" i="4"/>
  <c r="AZ355" i="4"/>
  <c r="AX355" i="4"/>
  <c r="AV355" i="4"/>
  <c r="AY346" i="4"/>
  <c r="BD352" i="4"/>
  <c r="AZ352" i="4"/>
  <c r="AX352" i="4"/>
  <c r="AV352" i="4"/>
  <c r="BA352" i="4"/>
  <c r="AY352" i="4"/>
  <c r="AW352" i="4"/>
  <c r="J398" i="4"/>
  <c r="AG406" i="4"/>
  <c r="J406" i="4" s="1"/>
  <c r="J415" i="4" s="1"/>
  <c r="S398" i="4"/>
  <c r="AG370" i="4"/>
  <c r="J370" i="4" s="1"/>
  <c r="J379" i="4" s="1"/>
  <c r="S362" i="4"/>
  <c r="J362" i="4"/>
  <c r="BD316" i="4"/>
  <c r="AZ316" i="4"/>
  <c r="AX316" i="4"/>
  <c r="AV316" i="4"/>
  <c r="BA316" i="4"/>
  <c r="AW316" i="4"/>
  <c r="AY316" i="4"/>
  <c r="B315" i="4"/>
  <c r="AG308" i="4"/>
  <c r="B308" i="4"/>
  <c r="B322" i="4"/>
  <c r="B312" i="4"/>
  <c r="E322" i="4"/>
  <c r="AI304" i="4"/>
  <c r="AY313" i="4"/>
  <c r="BA321" i="4"/>
  <c r="AY321" i="4"/>
  <c r="AW321" i="4"/>
  <c r="BD321" i="4"/>
  <c r="AZ321" i="4"/>
  <c r="AX321" i="4"/>
  <c r="AV321" i="4"/>
  <c r="AK303" i="4"/>
  <c r="AW312" i="4"/>
  <c r="BA312" i="4"/>
  <c r="AK302" i="4"/>
  <c r="AW311" i="4"/>
  <c r="BA311" i="4"/>
  <c r="AM301" i="4"/>
  <c r="AI301" i="4"/>
  <c r="AY310" i="4"/>
  <c r="AM300" i="4"/>
  <c r="AX276" i="4"/>
  <c r="BD284" i="4"/>
  <c r="AZ284" i="4"/>
  <c r="AX284" i="4"/>
  <c r="AV284" i="4"/>
  <c r="BA284" i="4"/>
  <c r="AY284" i="4"/>
  <c r="AW284" i="4"/>
  <c r="AX274" i="4"/>
  <c r="BD282" i="4"/>
  <c r="AZ282" i="4"/>
  <c r="AX282" i="4"/>
  <c r="AV282" i="4"/>
  <c r="BA282" i="4"/>
  <c r="AY282" i="4"/>
  <c r="AW282" i="4"/>
  <c r="AX272" i="4"/>
  <c r="BD280" i="4"/>
  <c r="AZ280" i="4"/>
  <c r="AX280" i="4"/>
  <c r="AV280" i="4"/>
  <c r="BA280" i="4"/>
  <c r="AY280" i="4"/>
  <c r="AW280" i="4"/>
  <c r="B240" i="4"/>
  <c r="B239" i="4"/>
  <c r="B238" i="4"/>
  <c r="B237" i="4"/>
  <c r="AG236" i="4"/>
  <c r="AG237" i="4" s="1"/>
  <c r="AG238" i="4" s="1"/>
  <c r="E236" i="4"/>
  <c r="AL232" i="4"/>
  <c r="AJ232" i="4"/>
  <c r="AL231" i="4"/>
  <c r="AJ231" i="4"/>
  <c r="AL230" i="4"/>
  <c r="AJ230" i="4"/>
  <c r="AL229" i="4"/>
  <c r="AJ229" i="4"/>
  <c r="AL228" i="4"/>
  <c r="AJ228" i="4"/>
  <c r="AL227" i="4"/>
  <c r="AJ227" i="4"/>
  <c r="B236" i="4"/>
  <c r="B244" i="4"/>
  <c r="B248" i="4"/>
  <c r="AM232" i="4"/>
  <c r="AI232" i="4"/>
  <c r="AM230" i="4"/>
  <c r="AI230" i="4"/>
  <c r="AK229" i="4"/>
  <c r="AM228" i="4"/>
  <c r="AI228" i="4"/>
  <c r="AK227" i="4"/>
  <c r="B213" i="4"/>
  <c r="B211" i="4"/>
  <c r="B209" i="4"/>
  <c r="B208" i="4"/>
  <c r="E208" i="4"/>
  <c r="B207" i="4"/>
  <c r="E207" i="4"/>
  <c r="E206" i="4"/>
  <c r="B206" i="4"/>
  <c r="E205" i="4"/>
  <c r="B205" i="4"/>
  <c r="E204" i="4"/>
  <c r="B204" i="4"/>
  <c r="E203" i="4"/>
  <c r="B203" i="4"/>
  <c r="E202" i="4"/>
  <c r="B202" i="4"/>
  <c r="E201" i="4"/>
  <c r="B201" i="4"/>
  <c r="AK196" i="4"/>
  <c r="AM195" i="4"/>
  <c r="AI195" i="4"/>
  <c r="AK194" i="4"/>
  <c r="AM193" i="4"/>
  <c r="AI193" i="4"/>
  <c r="AK192" i="4"/>
  <c r="AM191" i="4"/>
  <c r="AI191" i="4"/>
  <c r="BA241" i="4"/>
  <c r="BD249" i="4"/>
  <c r="AZ249" i="4"/>
  <c r="AX249" i="4"/>
  <c r="AV249" i="4"/>
  <c r="AY249" i="4"/>
  <c r="BA249" i="4"/>
  <c r="AW249" i="4"/>
  <c r="AX241" i="4"/>
  <c r="AW240" i="4"/>
  <c r="BA240" i="4"/>
  <c r="AX240" i="4"/>
  <c r="BA248" i="4"/>
  <c r="AY248" i="4"/>
  <c r="AW248" i="4"/>
  <c r="AX248" i="4"/>
  <c r="BD248" i="4"/>
  <c r="AZ248" i="4"/>
  <c r="AV248" i="4"/>
  <c r="AY239" i="4"/>
  <c r="BD247" i="4"/>
  <c r="AZ247" i="4"/>
  <c r="AX247" i="4"/>
  <c r="AV247" i="4"/>
  <c r="BA247" i="4"/>
  <c r="AW247" i="4"/>
  <c r="AY247" i="4"/>
  <c r="AX239" i="4"/>
  <c r="AW238" i="4"/>
  <c r="BA238" i="4"/>
  <c r="AX238" i="4"/>
  <c r="BA246" i="4"/>
  <c r="AY246" i="4"/>
  <c r="AW246" i="4"/>
  <c r="BD246" i="4"/>
  <c r="AZ246" i="4"/>
  <c r="AV246" i="4"/>
  <c r="AX246" i="4"/>
  <c r="AY237" i="4"/>
  <c r="AV237" i="4"/>
  <c r="AZ237" i="4"/>
  <c r="AW236" i="4"/>
  <c r="BA236" i="4"/>
  <c r="AX236" i="4"/>
  <c r="BA244" i="4"/>
  <c r="AY244" i="4"/>
  <c r="AW244" i="4"/>
  <c r="AX244" i="4"/>
  <c r="BD244" i="4"/>
  <c r="AZ244" i="4"/>
  <c r="AV244" i="4"/>
  <c r="AY204" i="4"/>
  <c r="AV204" i="4"/>
  <c r="AZ204" i="4"/>
  <c r="AY202" i="4"/>
  <c r="AV202" i="4"/>
  <c r="AZ202" i="4"/>
  <c r="AY200" i="4"/>
  <c r="AV200" i="4"/>
  <c r="AZ200" i="4"/>
  <c r="B175" i="4"/>
  <c r="B173" i="4"/>
  <c r="B169" i="4"/>
  <c r="D56" i="10" s="1"/>
  <c r="B168" i="4"/>
  <c r="D55" i="10" s="1"/>
  <c r="B167" i="4"/>
  <c r="D26" i="10" s="1"/>
  <c r="B166" i="4"/>
  <c r="D25" i="10" s="1"/>
  <c r="E166" i="4"/>
  <c r="H25" i="10" s="1"/>
  <c r="B165" i="4"/>
  <c r="D37" i="10" s="1"/>
  <c r="E165" i="4"/>
  <c r="H37" i="10" s="1"/>
  <c r="B164" i="4"/>
  <c r="D36" i="10" s="1"/>
  <c r="AG164" i="4"/>
  <c r="AG165" i="4" s="1"/>
  <c r="AG166" i="4" s="1"/>
  <c r="E164" i="4"/>
  <c r="H36" i="10" s="1"/>
  <c r="AL160" i="4"/>
  <c r="AJ160" i="4"/>
  <c r="AL159" i="4"/>
  <c r="AJ159" i="4"/>
  <c r="AL158" i="4"/>
  <c r="AJ158" i="4"/>
  <c r="AL157" i="4"/>
  <c r="AJ157" i="4"/>
  <c r="AL156" i="4"/>
  <c r="AJ156" i="4"/>
  <c r="AL155" i="4"/>
  <c r="AJ155" i="4"/>
  <c r="E175" i="4"/>
  <c r="AK160" i="4"/>
  <c r="AK159" i="4"/>
  <c r="AK158" i="4"/>
  <c r="AK157" i="4"/>
  <c r="AK156" i="4"/>
  <c r="AK155" i="4"/>
  <c r="B135" i="4"/>
  <c r="AL124" i="4"/>
  <c r="AJ123" i="4"/>
  <c r="AL122" i="4"/>
  <c r="AJ121" i="4"/>
  <c r="AL120" i="4"/>
  <c r="AJ119" i="4"/>
  <c r="B105" i="4"/>
  <c r="E105" i="4"/>
  <c r="B103" i="4"/>
  <c r="E103" i="4"/>
  <c r="B101" i="4"/>
  <c r="E101" i="4"/>
  <c r="E99" i="4"/>
  <c r="B99" i="4"/>
  <c r="B97" i="4"/>
  <c r="D47" i="10" s="1"/>
  <c r="E97" i="4"/>
  <c r="H47" i="10" s="1"/>
  <c r="B96" i="4"/>
  <c r="D46" i="10" s="1"/>
  <c r="E96" i="4"/>
  <c r="H46" i="10" s="1"/>
  <c r="B95" i="4"/>
  <c r="D33" i="10" s="1"/>
  <c r="E95" i="4"/>
  <c r="H33" i="10" s="1"/>
  <c r="B94" i="4"/>
  <c r="D32" i="10" s="1"/>
  <c r="E94" i="4"/>
  <c r="H32" i="10" s="1"/>
  <c r="B93" i="4"/>
  <c r="D14" i="10" s="1"/>
  <c r="E93" i="4"/>
  <c r="H14" i="10" s="1"/>
  <c r="B92" i="4"/>
  <c r="D13" i="10" s="1"/>
  <c r="AG92" i="4"/>
  <c r="AG93" i="4" s="1"/>
  <c r="AG94" i="4" s="1"/>
  <c r="E92" i="4"/>
  <c r="H13" i="10" s="1"/>
  <c r="AL88" i="4"/>
  <c r="AJ88" i="4"/>
  <c r="AL87" i="4"/>
  <c r="AJ87" i="4"/>
  <c r="AL86" i="4"/>
  <c r="AJ86" i="4"/>
  <c r="AJ85" i="4"/>
  <c r="AL84" i="4"/>
  <c r="AJ83" i="4"/>
  <c r="AL85" i="4"/>
  <c r="AJ84" i="4"/>
  <c r="AL83" i="4"/>
  <c r="AK88" i="4"/>
  <c r="AK87" i="4"/>
  <c r="AK86" i="4"/>
  <c r="AK85" i="4"/>
  <c r="AM84" i="4"/>
  <c r="AI84" i="4"/>
  <c r="AK83" i="4"/>
  <c r="J254" i="4"/>
  <c r="AG262" i="4"/>
  <c r="J262" i="4" s="1"/>
  <c r="J271" i="4" s="1"/>
  <c r="S254" i="4"/>
  <c r="AW205" i="4"/>
  <c r="BA205" i="4"/>
  <c r="AV205" i="4"/>
  <c r="AZ205" i="4"/>
  <c r="AY203" i="4"/>
  <c r="BD211" i="4"/>
  <c r="AZ211" i="4"/>
  <c r="AX211" i="4"/>
  <c r="AV211" i="4"/>
  <c r="BA211" i="4"/>
  <c r="AY211" i="4"/>
  <c r="AW211" i="4"/>
  <c r="AX203" i="4"/>
  <c r="AW201" i="4"/>
  <c r="BA201" i="4"/>
  <c r="AV201" i="4"/>
  <c r="AZ201" i="4"/>
  <c r="B177" i="4"/>
  <c r="B141" i="4"/>
  <c r="B139" i="4"/>
  <c r="B137" i="4"/>
  <c r="E135" i="4"/>
  <c r="B134" i="4"/>
  <c r="I133" i="4"/>
  <c r="I132" i="4"/>
  <c r="I131" i="4"/>
  <c r="I130" i="4"/>
  <c r="I129" i="4"/>
  <c r="I128" i="4"/>
  <c r="AM124" i="4"/>
  <c r="AI124" i="4"/>
  <c r="AK123" i="4"/>
  <c r="AM122" i="4"/>
  <c r="AI122" i="4"/>
  <c r="AK121" i="4"/>
  <c r="AM120" i="4"/>
  <c r="AI120" i="4"/>
  <c r="AK119" i="4"/>
  <c r="J146" i="4"/>
  <c r="AG154" i="4"/>
  <c r="J154" i="4" s="1"/>
  <c r="J163" i="4" s="1"/>
  <c r="S146" i="4"/>
  <c r="AV97" i="4"/>
  <c r="AZ97" i="4"/>
  <c r="AY97" i="4"/>
  <c r="BA105" i="4"/>
  <c r="AY105" i="4"/>
  <c r="AW105" i="4"/>
  <c r="BD105" i="4"/>
  <c r="AZ105" i="4"/>
  <c r="AX105" i="4"/>
  <c r="AV105" i="4"/>
  <c r="AX96" i="4"/>
  <c r="BD104" i="4"/>
  <c r="AZ104" i="4"/>
  <c r="AX104" i="4"/>
  <c r="AV104" i="4"/>
  <c r="BA104" i="4"/>
  <c r="AY104" i="4"/>
  <c r="AW104" i="4"/>
  <c r="AY96" i="4"/>
  <c r="AV95" i="4"/>
  <c r="AZ95" i="4"/>
  <c r="AY95" i="4"/>
  <c r="BA103" i="4"/>
  <c r="AY103" i="4"/>
  <c r="AW103" i="4"/>
  <c r="BD103" i="4"/>
  <c r="AZ103" i="4"/>
  <c r="AX103" i="4"/>
  <c r="AV103" i="4"/>
  <c r="AX94" i="4"/>
  <c r="BD102" i="4"/>
  <c r="AZ102" i="4"/>
  <c r="AX102" i="4"/>
  <c r="AV102" i="4"/>
  <c r="BA102" i="4"/>
  <c r="AY102" i="4"/>
  <c r="AW102" i="4"/>
  <c r="AY94" i="4"/>
  <c r="AX92" i="4"/>
  <c r="BD100" i="4"/>
  <c r="AZ100" i="4"/>
  <c r="AX100" i="4"/>
  <c r="AV100" i="4"/>
  <c r="BA100" i="4"/>
  <c r="AY100" i="4"/>
  <c r="AW100" i="4"/>
  <c r="AY92" i="4"/>
  <c r="AU68" i="4"/>
  <c r="AZ60" i="4"/>
  <c r="AX60" i="4"/>
  <c r="AV60" i="4"/>
  <c r="AY60" i="4"/>
  <c r="BA60" i="4"/>
  <c r="AW60" i="4"/>
  <c r="B58" i="4"/>
  <c r="D22" i="10" s="1"/>
  <c r="AG56" i="4"/>
  <c r="AG57" i="4" s="1"/>
  <c r="AG58" i="4" s="1"/>
  <c r="B56" i="4"/>
  <c r="D11" i="10" s="1"/>
  <c r="AI52" i="4"/>
  <c r="AI51" i="4"/>
  <c r="AI50" i="4"/>
  <c r="AI49" i="4"/>
  <c r="AJ48" i="4"/>
  <c r="AL47" i="4"/>
  <c r="B33" i="4"/>
  <c r="B31" i="4"/>
  <c r="B29" i="4"/>
  <c r="B25" i="4"/>
  <c r="B24" i="4"/>
  <c r="B23" i="4"/>
  <c r="E23" i="4"/>
  <c r="B22" i="4"/>
  <c r="D43" i="10" s="1"/>
  <c r="E22" i="4"/>
  <c r="H43" i="10" s="1"/>
  <c r="B21" i="4"/>
  <c r="D10" i="10" s="1"/>
  <c r="E21" i="4"/>
  <c r="H10" i="10" s="1"/>
  <c r="B20" i="4"/>
  <c r="D21" i="10" s="1"/>
  <c r="AL15" i="4"/>
  <c r="AJ14" i="4"/>
  <c r="AJ13" i="4"/>
  <c r="AJ12" i="4"/>
  <c r="AJ11" i="4"/>
  <c r="AG20" i="4"/>
  <c r="AG21" i="4" s="1"/>
  <c r="AG22" i="4" s="1"/>
  <c r="E20" i="4"/>
  <c r="H21" i="10" s="1"/>
  <c r="AL16" i="4"/>
  <c r="AJ16" i="4"/>
  <c r="AJ15" i="4"/>
  <c r="AL14" i="4"/>
  <c r="AL13" i="4"/>
  <c r="AL12" i="4"/>
  <c r="AL11" i="4"/>
  <c r="AK16" i="4"/>
  <c r="AK15" i="4"/>
  <c r="AK14" i="4"/>
  <c r="AK13" i="4"/>
  <c r="AK12" i="4"/>
  <c r="AK11" i="4"/>
  <c r="AX169" i="4"/>
  <c r="BD177" i="4"/>
  <c r="AZ177" i="4"/>
  <c r="AX177" i="4"/>
  <c r="AV177" i="4"/>
  <c r="BA177" i="4"/>
  <c r="AW177" i="4"/>
  <c r="AY177" i="4"/>
  <c r="AY169" i="4"/>
  <c r="AV168" i="4"/>
  <c r="AZ168" i="4"/>
  <c r="AY168" i="4"/>
  <c r="BA176" i="4"/>
  <c r="AY176" i="4"/>
  <c r="AW176" i="4"/>
  <c r="BD176" i="4"/>
  <c r="AZ176" i="4"/>
  <c r="AV176" i="4"/>
  <c r="AX176" i="4"/>
  <c r="AX167" i="4"/>
  <c r="AW167" i="4"/>
  <c r="BA167" i="4"/>
  <c r="AV166" i="4"/>
  <c r="AZ166" i="4"/>
  <c r="AW166" i="4"/>
  <c r="BA166" i="4"/>
  <c r="AX165" i="4"/>
  <c r="AW165" i="4"/>
  <c r="BA165" i="4"/>
  <c r="AV164" i="4"/>
  <c r="AZ164" i="4"/>
  <c r="AW164" i="4"/>
  <c r="BA164" i="4"/>
  <c r="B142" i="4"/>
  <c r="AV93" i="4"/>
  <c r="AZ93" i="4"/>
  <c r="AY93" i="4"/>
  <c r="BA101" i="4"/>
  <c r="AY101" i="4"/>
  <c r="AW101" i="4"/>
  <c r="BD101" i="4"/>
  <c r="AZ101" i="4"/>
  <c r="AX101" i="4"/>
  <c r="AV101" i="4"/>
  <c r="B61" i="4"/>
  <c r="D45" i="10" s="1"/>
  <c r="B59" i="4"/>
  <c r="D23" i="10" s="1"/>
  <c r="B57" i="4"/>
  <c r="D12" i="10" s="1"/>
  <c r="I56" i="4"/>
  <c r="E56" i="4"/>
  <c r="H11" i="10" s="1"/>
  <c r="E58" i="4"/>
  <c r="H22" i="10" s="1"/>
  <c r="E60" i="4"/>
  <c r="H44" i="10" s="1"/>
  <c r="E62" i="4"/>
  <c r="B64" i="4"/>
  <c r="B66" i="4"/>
  <c r="B68" i="4"/>
  <c r="B70" i="4"/>
  <c r="AK52" i="4"/>
  <c r="AL52" i="4"/>
  <c r="AK51" i="4"/>
  <c r="AL51" i="4"/>
  <c r="AK50" i="4"/>
  <c r="AL50" i="4"/>
  <c r="AK49" i="4"/>
  <c r="AL49" i="4"/>
  <c r="AM48" i="4"/>
  <c r="AI48" i="4"/>
  <c r="AK47" i="4"/>
  <c r="B34" i="4"/>
  <c r="E33" i="4"/>
  <c r="B32" i="4"/>
  <c r="E31" i="4"/>
  <c r="B30" i="4"/>
  <c r="E29" i="4"/>
  <c r="B28" i="4"/>
  <c r="B27" i="4"/>
  <c r="E26" i="4"/>
  <c r="E25" i="4"/>
  <c r="E24" i="4"/>
  <c r="AV23" i="4"/>
  <c r="AZ23" i="4"/>
  <c r="AY23" i="4"/>
  <c r="BA31" i="4"/>
  <c r="AY31" i="4"/>
  <c r="AW31" i="4"/>
  <c r="BD31" i="4"/>
  <c r="AZ31" i="4"/>
  <c r="AX31" i="4"/>
  <c r="AV31" i="4"/>
  <c r="AX22" i="4"/>
  <c r="BD30" i="4"/>
  <c r="AZ30" i="4"/>
  <c r="AX30" i="4"/>
  <c r="AV30" i="4"/>
  <c r="BA30" i="4"/>
  <c r="AY30" i="4"/>
  <c r="AW30" i="4"/>
  <c r="AY22" i="4"/>
  <c r="AV20" i="4"/>
  <c r="AZ20" i="4"/>
  <c r="AW20" i="4"/>
  <c r="BA20" i="4"/>
  <c r="AX25" i="4"/>
  <c r="AW25" i="4"/>
  <c r="BA25" i="4"/>
  <c r="AV24" i="4"/>
  <c r="AZ24" i="4"/>
  <c r="AW24" i="4"/>
  <c r="BA24" i="4"/>
  <c r="AX21" i="4"/>
  <c r="AW21" i="4"/>
  <c r="BA21" i="4"/>
  <c r="AE441" i="4"/>
  <c r="AG440" i="4"/>
  <c r="B424" i="4"/>
  <c r="AG416" i="4"/>
  <c r="B416" i="4"/>
  <c r="E416" i="4"/>
  <c r="AL412" i="4"/>
  <c r="AJ412" i="4"/>
  <c r="AL411" i="4"/>
  <c r="AJ411" i="4"/>
  <c r="AL410" i="4"/>
  <c r="AJ410" i="4"/>
  <c r="AL409" i="4"/>
  <c r="AJ409" i="4"/>
  <c r="AL408" i="4"/>
  <c r="AN408" i="4" s="1"/>
  <c r="AJ408" i="4"/>
  <c r="AL407" i="4"/>
  <c r="AJ407" i="4"/>
  <c r="B420" i="4"/>
  <c r="E424" i="4"/>
  <c r="B428" i="4"/>
  <c r="AK412" i="4"/>
  <c r="AZ421" i="4"/>
  <c r="AY421" i="4"/>
  <c r="BA429" i="4"/>
  <c r="AY429" i="4"/>
  <c r="AW429" i="4"/>
  <c r="BD429" i="4"/>
  <c r="AZ429" i="4"/>
  <c r="AX429" i="4"/>
  <c r="AV429" i="4"/>
  <c r="AI411" i="4"/>
  <c r="AX420" i="4"/>
  <c r="AW420" i="4"/>
  <c r="BA420" i="4"/>
  <c r="AK410" i="4"/>
  <c r="AZ419" i="4"/>
  <c r="AY419" i="4"/>
  <c r="BA427" i="4"/>
  <c r="BD427" i="4"/>
  <c r="AZ427" i="4"/>
  <c r="AY427" i="4"/>
  <c r="AW427" i="4"/>
  <c r="AX427" i="4"/>
  <c r="AV427" i="4"/>
  <c r="AI409" i="4"/>
  <c r="AI408" i="4"/>
  <c r="AY417" i="4"/>
  <c r="BA425" i="4"/>
  <c r="AY425" i="4"/>
  <c r="AW425" i="4"/>
  <c r="BD425" i="4"/>
  <c r="AZ425" i="4"/>
  <c r="AX425" i="4"/>
  <c r="AV425" i="4"/>
  <c r="AM407" i="4"/>
  <c r="B383" i="4"/>
  <c r="AL376" i="4"/>
  <c r="AJ375" i="4"/>
  <c r="E418" i="4"/>
  <c r="B384" i="4"/>
  <c r="AG380" i="4"/>
  <c r="B380" i="4"/>
  <c r="AM373" i="4"/>
  <c r="AI373" i="4"/>
  <c r="AM372" i="4"/>
  <c r="AI372" i="4"/>
  <c r="AM371" i="4"/>
  <c r="AI371" i="4"/>
  <c r="E383" i="4"/>
  <c r="AI375" i="4"/>
  <c r="AK374" i="4"/>
  <c r="AW385" i="4"/>
  <c r="AV385" i="4"/>
  <c r="AW383" i="4"/>
  <c r="BD391" i="4"/>
  <c r="AZ391" i="4"/>
  <c r="AX391" i="4"/>
  <c r="AV391" i="4"/>
  <c r="BA391" i="4"/>
  <c r="AW391" i="4"/>
  <c r="AY391" i="4"/>
  <c r="AZ383" i="4"/>
  <c r="AU390" i="4"/>
  <c r="AZ382" i="4"/>
  <c r="AX382" i="4"/>
  <c r="AV382" i="4"/>
  <c r="BA382" i="4"/>
  <c r="AW382" i="4"/>
  <c r="AY382" i="4"/>
  <c r="AL373" i="4"/>
  <c r="AJ372" i="4"/>
  <c r="AJ371" i="4"/>
  <c r="B355" i="4"/>
  <c r="B353" i="4"/>
  <c r="B349" i="4"/>
  <c r="B347" i="4"/>
  <c r="E347" i="4"/>
  <c r="B346" i="4"/>
  <c r="E346" i="4"/>
  <c r="B344" i="4"/>
  <c r="AG344" i="4"/>
  <c r="AG345" i="4" s="1"/>
  <c r="AG346" i="4" s="1"/>
  <c r="E344" i="4"/>
  <c r="AL340" i="4"/>
  <c r="AJ340" i="4"/>
  <c r="AL339" i="4"/>
  <c r="AJ339" i="4"/>
  <c r="AL338" i="4"/>
  <c r="AJ338" i="4"/>
  <c r="AL337" i="4"/>
  <c r="AN337" i="4" s="1"/>
  <c r="AJ337" i="4"/>
  <c r="AL336" i="4"/>
  <c r="AJ336" i="4"/>
  <c r="AL335" i="4"/>
  <c r="AN335" i="4" s="1"/>
  <c r="AJ335" i="4"/>
  <c r="AI340" i="4"/>
  <c r="AM339" i="4"/>
  <c r="AM338" i="4"/>
  <c r="AI337" i="4"/>
  <c r="AI336" i="4"/>
  <c r="AI335" i="4"/>
  <c r="I382" i="4"/>
  <c r="AZ311" i="4"/>
  <c r="AV310" i="4"/>
  <c r="AZ309" i="4"/>
  <c r="AL303" i="4"/>
  <c r="AJ302" i="4"/>
  <c r="AL301" i="4"/>
  <c r="AN301" i="4" s="1"/>
  <c r="AJ300" i="4"/>
  <c r="AI268" i="4"/>
  <c r="AM267" i="4"/>
  <c r="AI266" i="4"/>
  <c r="AM265" i="4"/>
  <c r="AM264" i="4"/>
  <c r="AI263" i="4"/>
  <c r="AV349" i="4"/>
  <c r="AZ349" i="4"/>
  <c r="AY349" i="4"/>
  <c r="BA357" i="4"/>
  <c r="AY357" i="4"/>
  <c r="AW357" i="4"/>
  <c r="BD357" i="4"/>
  <c r="AZ357" i="4"/>
  <c r="AX357" i="4"/>
  <c r="AV357" i="4"/>
  <c r="AY348" i="4"/>
  <c r="AX346" i="4"/>
  <c r="BD354" i="4"/>
  <c r="AZ354" i="4"/>
  <c r="AX354" i="4"/>
  <c r="AV354" i="4"/>
  <c r="BA354" i="4"/>
  <c r="AY354" i="4"/>
  <c r="AW354" i="4"/>
  <c r="AV345" i="4"/>
  <c r="AZ345" i="4"/>
  <c r="AY345" i="4"/>
  <c r="BA353" i="4"/>
  <c r="AY353" i="4"/>
  <c r="AW353" i="4"/>
  <c r="BD353" i="4"/>
  <c r="AZ353" i="4"/>
  <c r="AX353" i="4"/>
  <c r="AV353" i="4"/>
  <c r="AY344" i="4"/>
  <c r="B320" i="4"/>
  <c r="B310" i="4"/>
  <c r="B314" i="4"/>
  <c r="E320" i="4"/>
  <c r="AM304" i="4"/>
  <c r="AI300" i="4"/>
  <c r="AY309" i="4"/>
  <c r="BA317" i="4"/>
  <c r="AY317" i="4"/>
  <c r="AW317" i="4"/>
  <c r="AX317" i="4"/>
  <c r="BD317" i="4"/>
  <c r="AZ317" i="4"/>
  <c r="AV317" i="4"/>
  <c r="AK299" i="4"/>
  <c r="AW308" i="4"/>
  <c r="BA308" i="4"/>
  <c r="AV277" i="4"/>
  <c r="AZ277" i="4"/>
  <c r="AY277" i="4"/>
  <c r="BA285" i="4"/>
  <c r="AY285" i="4"/>
  <c r="AW285" i="4"/>
  <c r="BD285" i="4"/>
  <c r="AZ285" i="4"/>
  <c r="AX285" i="4"/>
  <c r="AV285" i="4"/>
  <c r="AY276" i="4"/>
  <c r="AV275" i="4"/>
  <c r="AZ275" i="4"/>
  <c r="AY275" i="4"/>
  <c r="BA283" i="4"/>
  <c r="AY283" i="4"/>
  <c r="AW283" i="4"/>
  <c r="BD283" i="4"/>
  <c r="AZ283" i="4"/>
  <c r="AX283" i="4"/>
  <c r="AV283" i="4"/>
  <c r="AY274" i="4"/>
  <c r="AV273" i="4"/>
  <c r="AZ273" i="4"/>
  <c r="AY273" i="4"/>
  <c r="BA281" i="4"/>
  <c r="AY281" i="4"/>
  <c r="AW281" i="4"/>
  <c r="BD281" i="4"/>
  <c r="AZ281" i="4"/>
  <c r="AX281" i="4"/>
  <c r="AV281" i="4"/>
  <c r="AY272" i="4"/>
  <c r="B246" i="4"/>
  <c r="B250" i="4"/>
  <c r="AK231" i="4"/>
  <c r="AG452" i="4"/>
  <c r="AE453" i="4"/>
  <c r="AX418" i="4"/>
  <c r="AX417" i="4"/>
  <c r="AX416" i="4"/>
  <c r="B423" i="4"/>
  <c r="B417" i="4"/>
  <c r="AG417" i="4"/>
  <c r="AG418" i="4" s="1"/>
  <c r="E417" i="4"/>
  <c r="B419" i="4"/>
  <c r="B421" i="4"/>
  <c r="E423" i="4"/>
  <c r="B425" i="4"/>
  <c r="B427" i="4"/>
  <c r="E429" i="4"/>
  <c r="E428" i="4"/>
  <c r="E430" i="4"/>
  <c r="AM412" i="4"/>
  <c r="AI412" i="4"/>
  <c r="AX421" i="4"/>
  <c r="AW421" i="4"/>
  <c r="BA421" i="4"/>
  <c r="AK411" i="4"/>
  <c r="AV420" i="4"/>
  <c r="AZ420" i="4"/>
  <c r="AY420" i="4"/>
  <c r="BD428" i="4"/>
  <c r="AZ428" i="4"/>
  <c r="AX428" i="4"/>
  <c r="AV428" i="4"/>
  <c r="BA428" i="4"/>
  <c r="AY428" i="4"/>
  <c r="AW428" i="4"/>
  <c r="AM410" i="4"/>
  <c r="AI410" i="4"/>
  <c r="AX419" i="4"/>
  <c r="AW419" i="4"/>
  <c r="BA419" i="4"/>
  <c r="AK409" i="4"/>
  <c r="BD426" i="4"/>
  <c r="AZ426" i="4"/>
  <c r="AX426" i="4"/>
  <c r="AV426" i="4"/>
  <c r="BA426" i="4"/>
  <c r="AY426" i="4"/>
  <c r="AW426" i="4"/>
  <c r="AY418" i="4"/>
  <c r="AK408" i="4"/>
  <c r="AW417" i="4"/>
  <c r="BA417" i="4"/>
  <c r="AK407" i="4"/>
  <c r="BD424" i="4"/>
  <c r="AZ424" i="4"/>
  <c r="AX424" i="4"/>
  <c r="AV424" i="4"/>
  <c r="BA424" i="4"/>
  <c r="BA430" i="4" s="1"/>
  <c r="BC429" i="4" s="1"/>
  <c r="AY424" i="4"/>
  <c r="AW424" i="4"/>
  <c r="AY416" i="4"/>
  <c r="AV418" i="4"/>
  <c r="AV416" i="4"/>
  <c r="B393" i="4"/>
  <c r="B389" i="4"/>
  <c r="E387" i="4"/>
  <c r="B385" i="4"/>
  <c r="AG381" i="4"/>
  <c r="B381" i="4"/>
  <c r="E380" i="4"/>
  <c r="AJ376" i="4"/>
  <c r="AL375" i="4"/>
  <c r="AJ374" i="4"/>
  <c r="AZ418" i="4"/>
  <c r="AZ416" i="4"/>
  <c r="B391" i="4"/>
  <c r="B386" i="4"/>
  <c r="I385" i="4"/>
  <c r="AU392" i="4"/>
  <c r="AZ384" i="4"/>
  <c r="AX384" i="4"/>
  <c r="AV384" i="4"/>
  <c r="BA384" i="4"/>
  <c r="AW384" i="4"/>
  <c r="AY384" i="4"/>
  <c r="AG382" i="4"/>
  <c r="B382" i="4"/>
  <c r="E382" i="4"/>
  <c r="E384" i="4"/>
  <c r="E386" i="4"/>
  <c r="B388" i="4"/>
  <c r="B390" i="4"/>
  <c r="B392" i="4"/>
  <c r="B394" i="4"/>
  <c r="AM376" i="4"/>
  <c r="AI376" i="4"/>
  <c r="AK375" i="4"/>
  <c r="AM374" i="4"/>
  <c r="AN374" i="4" s="1"/>
  <c r="AI374" i="4"/>
  <c r="BA385" i="4"/>
  <c r="BD393" i="4"/>
  <c r="AZ393" i="4"/>
  <c r="AX393" i="4"/>
  <c r="AV393" i="4"/>
  <c r="BA393" i="4"/>
  <c r="AY393" i="4"/>
  <c r="AW393" i="4"/>
  <c r="AX385" i="4"/>
  <c r="BA383" i="4"/>
  <c r="AY383" i="4"/>
  <c r="AX383" i="4"/>
  <c r="AK373" i="4"/>
  <c r="AJ373" i="4"/>
  <c r="AK372" i="4"/>
  <c r="AL372" i="4"/>
  <c r="AZ381" i="4"/>
  <c r="AX381" i="4"/>
  <c r="AV381" i="4"/>
  <c r="AU389" i="4"/>
  <c r="AY381" i="4"/>
  <c r="BA381" i="4"/>
  <c r="AW381" i="4"/>
  <c r="AK371" i="4"/>
  <c r="AU388" i="4"/>
  <c r="AZ380" i="4"/>
  <c r="AX380" i="4"/>
  <c r="AV380" i="4"/>
  <c r="BA380" i="4"/>
  <c r="AY380" i="4"/>
  <c r="AW380" i="4"/>
  <c r="AL371" i="4"/>
  <c r="B350" i="4"/>
  <c r="AK340" i="4"/>
  <c r="AK339" i="4"/>
  <c r="AK338" i="4"/>
  <c r="AK337" i="4"/>
  <c r="AK336" i="4"/>
  <c r="AK335" i="4"/>
  <c r="I383" i="4"/>
  <c r="I381" i="4"/>
  <c r="B358" i="4"/>
  <c r="E357" i="4"/>
  <c r="B356" i="4"/>
  <c r="E355" i="4"/>
  <c r="B354" i="4"/>
  <c r="E353" i="4"/>
  <c r="B352" i="4"/>
  <c r="B351" i="4"/>
  <c r="E350" i="4"/>
  <c r="E349" i="4"/>
  <c r="E348" i="4"/>
  <c r="B318" i="4"/>
  <c r="AV313" i="4"/>
  <c r="AZ312" i="4"/>
  <c r="AV311" i="4"/>
  <c r="AZ310" i="4"/>
  <c r="AV309" i="4"/>
  <c r="AZ308" i="4"/>
  <c r="AL304" i="4"/>
  <c r="AJ303" i="4"/>
  <c r="AL302" i="4"/>
  <c r="AJ301" i="4"/>
  <c r="AL300" i="4"/>
  <c r="AN300" i="4" s="1"/>
  <c r="AJ299" i="4"/>
  <c r="B285" i="4"/>
  <c r="B283" i="4"/>
  <c r="B281" i="4"/>
  <c r="B277" i="4"/>
  <c r="B276" i="4"/>
  <c r="B275" i="4"/>
  <c r="B274" i="4"/>
  <c r="E274" i="4"/>
  <c r="B273" i="4"/>
  <c r="E273" i="4"/>
  <c r="B272" i="4"/>
  <c r="AG272" i="4"/>
  <c r="AG273" i="4" s="1"/>
  <c r="AG274" i="4" s="1"/>
  <c r="E272" i="4"/>
  <c r="AL268" i="4"/>
  <c r="AN268" i="4" s="1"/>
  <c r="AJ268" i="4"/>
  <c r="AL267" i="4"/>
  <c r="AJ267" i="4"/>
  <c r="AL266" i="4"/>
  <c r="AN266" i="4" s="1"/>
  <c r="AJ266" i="4"/>
  <c r="AL265" i="4"/>
  <c r="AJ265" i="4"/>
  <c r="AL264" i="4"/>
  <c r="AN264" i="4" s="1"/>
  <c r="AJ264" i="4"/>
  <c r="AL263" i="4"/>
  <c r="AN263" i="4" s="1"/>
  <c r="AJ263" i="4"/>
  <c r="AK268" i="4"/>
  <c r="AK267" i="4"/>
  <c r="AK266" i="4"/>
  <c r="AK265" i="4"/>
  <c r="AK264" i="4"/>
  <c r="AK263" i="4"/>
  <c r="AX349" i="4"/>
  <c r="AW349" i="4"/>
  <c r="BA349" i="4"/>
  <c r="AV348" i="4"/>
  <c r="AZ348" i="4"/>
  <c r="AW348" i="4"/>
  <c r="BA348" i="4"/>
  <c r="AX347" i="4"/>
  <c r="AW347" i="4"/>
  <c r="BA347" i="4"/>
  <c r="AV346" i="4"/>
  <c r="AZ346" i="4"/>
  <c r="AW346" i="4"/>
  <c r="BA346" i="4"/>
  <c r="AX345" i="4"/>
  <c r="AW345" i="4"/>
  <c r="BA345" i="4"/>
  <c r="AV344" i="4"/>
  <c r="AZ344" i="4"/>
  <c r="AW344" i="4"/>
  <c r="BA344" i="4"/>
  <c r="BD320" i="4"/>
  <c r="AZ320" i="4"/>
  <c r="AX320" i="4"/>
  <c r="AV320" i="4"/>
  <c r="BA320" i="4"/>
  <c r="AW320" i="4"/>
  <c r="AY320" i="4"/>
  <c r="B316" i="4"/>
  <c r="AX313" i="4"/>
  <c r="AX312" i="4"/>
  <c r="AX311" i="4"/>
  <c r="AX310" i="4"/>
  <c r="AX309" i="4"/>
  <c r="AX308" i="4"/>
  <c r="I308" i="4"/>
  <c r="B309" i="4"/>
  <c r="AG309" i="4"/>
  <c r="AG310" i="4" s="1"/>
  <c r="B311" i="4"/>
  <c r="B313" i="4"/>
  <c r="E315" i="4"/>
  <c r="B317" i="4"/>
  <c r="B319" i="4"/>
  <c r="B321" i="4"/>
  <c r="AK304" i="4"/>
  <c r="AW313" i="4"/>
  <c r="BA313" i="4"/>
  <c r="AM303" i="4"/>
  <c r="AI303" i="4"/>
  <c r="AY312" i="4"/>
  <c r="AM302" i="4"/>
  <c r="AI302" i="4"/>
  <c r="AY311" i="4"/>
  <c r="BA319" i="4"/>
  <c r="AY319" i="4"/>
  <c r="AW319" i="4"/>
  <c r="BD319" i="4"/>
  <c r="AZ319" i="4"/>
  <c r="AV319" i="4"/>
  <c r="AX319" i="4"/>
  <c r="AK301" i="4"/>
  <c r="AW310" i="4"/>
  <c r="BA310" i="4"/>
  <c r="AK300" i="4"/>
  <c r="AW309" i="4"/>
  <c r="BA309" i="4"/>
  <c r="AM299" i="4"/>
  <c r="AI299" i="4"/>
  <c r="AY308" i="4"/>
  <c r="B286" i="4"/>
  <c r="E285" i="4"/>
  <c r="B284" i="4"/>
  <c r="E283" i="4"/>
  <c r="B282" i="4"/>
  <c r="E281" i="4"/>
  <c r="B280" i="4"/>
  <c r="B279" i="4"/>
  <c r="E278" i="4"/>
  <c r="E277" i="4"/>
  <c r="E276" i="4"/>
  <c r="E275" i="4"/>
  <c r="B249" i="4"/>
  <c r="B245" i="4"/>
  <c r="B241" i="4"/>
  <c r="E240" i="4"/>
  <c r="E239" i="4"/>
  <c r="E238" i="4"/>
  <c r="E237" i="4"/>
  <c r="B212" i="4"/>
  <c r="B210" i="4"/>
  <c r="E286" i="4"/>
  <c r="AX277" i="4"/>
  <c r="AW277" i="4"/>
  <c r="BA277" i="4"/>
  <c r="AV276" i="4"/>
  <c r="AZ276" i="4"/>
  <c r="AW276" i="4"/>
  <c r="BA276" i="4"/>
  <c r="AX275" i="4"/>
  <c r="AW275" i="4"/>
  <c r="BA275" i="4"/>
  <c r="AV274" i="4"/>
  <c r="AZ274" i="4"/>
  <c r="AW274" i="4"/>
  <c r="BA274" i="4"/>
  <c r="AX273" i="4"/>
  <c r="AW273" i="4"/>
  <c r="BA273" i="4"/>
  <c r="AV272" i="4"/>
  <c r="AZ272" i="4"/>
  <c r="AW272" i="4"/>
  <c r="BA272" i="4"/>
  <c r="B247" i="4"/>
  <c r="B242" i="4"/>
  <c r="E241" i="4"/>
  <c r="B243" i="4"/>
  <c r="E245" i="4"/>
  <c r="E247" i="4"/>
  <c r="E249" i="4"/>
  <c r="AK232" i="4"/>
  <c r="AM231" i="4"/>
  <c r="AI231" i="4"/>
  <c r="AK230" i="4"/>
  <c r="AM229" i="4"/>
  <c r="AI229" i="4"/>
  <c r="AK228" i="4"/>
  <c r="AM227" i="4"/>
  <c r="AI227" i="4"/>
  <c r="B200" i="4"/>
  <c r="AG200" i="4"/>
  <c r="AG201" i="4" s="1"/>
  <c r="AG202" i="4" s="1"/>
  <c r="AL196" i="4"/>
  <c r="AJ195" i="4"/>
  <c r="AL194" i="4"/>
  <c r="AJ193" i="4"/>
  <c r="AL192" i="4"/>
  <c r="AJ191" i="4"/>
  <c r="E200" i="4"/>
  <c r="AJ196" i="4"/>
  <c r="AL195" i="4"/>
  <c r="AJ194" i="4"/>
  <c r="AL193" i="4"/>
  <c r="AN193" i="4" s="1"/>
  <c r="AJ192" i="4"/>
  <c r="AL191" i="4"/>
  <c r="AN191" i="4" s="1"/>
  <c r="AM196" i="4"/>
  <c r="AI196" i="4"/>
  <c r="AK195" i="4"/>
  <c r="AM194" i="4"/>
  <c r="AI194" i="4"/>
  <c r="AK193" i="4"/>
  <c r="AM192" i="4"/>
  <c r="AI192" i="4"/>
  <c r="AK191" i="4"/>
  <c r="AW241" i="4"/>
  <c r="AY241" i="4"/>
  <c r="AV241" i="4"/>
  <c r="AZ241" i="4"/>
  <c r="AY240" i="4"/>
  <c r="AV240" i="4"/>
  <c r="AZ240" i="4"/>
  <c r="AW239" i="4"/>
  <c r="BA239" i="4"/>
  <c r="AV239" i="4"/>
  <c r="AZ239" i="4"/>
  <c r="AY238" i="4"/>
  <c r="AV238" i="4"/>
  <c r="AZ238" i="4"/>
  <c r="AW237" i="4"/>
  <c r="BA237" i="4"/>
  <c r="AX237" i="4"/>
  <c r="BD245" i="4"/>
  <c r="AZ245" i="4"/>
  <c r="AX245" i="4"/>
  <c r="AV245" i="4"/>
  <c r="AY245" i="4"/>
  <c r="BA245" i="4"/>
  <c r="AW245" i="4"/>
  <c r="AY236" i="4"/>
  <c r="AV236" i="4"/>
  <c r="AZ236" i="4"/>
  <c r="B214" i="4"/>
  <c r="AW204" i="4"/>
  <c r="BA204" i="4"/>
  <c r="AX204" i="4"/>
  <c r="BA212" i="4"/>
  <c r="AY212" i="4"/>
  <c r="AW212" i="4"/>
  <c r="BD212" i="4"/>
  <c r="AZ212" i="4"/>
  <c r="AX212" i="4"/>
  <c r="AV212" i="4"/>
  <c r="AW202" i="4"/>
  <c r="BA202" i="4"/>
  <c r="AX202" i="4"/>
  <c r="BA210" i="4"/>
  <c r="AY210" i="4"/>
  <c r="AW210" i="4"/>
  <c r="BD210" i="4"/>
  <c r="AZ210" i="4"/>
  <c r="AX210" i="4"/>
  <c r="AV210" i="4"/>
  <c r="AW200" i="4"/>
  <c r="BA200" i="4"/>
  <c r="AX200" i="4"/>
  <c r="BA208" i="4"/>
  <c r="AY208" i="4"/>
  <c r="AW208" i="4"/>
  <c r="BD208" i="4"/>
  <c r="AZ208" i="4"/>
  <c r="AX208" i="4"/>
  <c r="AV208" i="4"/>
  <c r="B170" i="4"/>
  <c r="B176" i="4"/>
  <c r="B178" i="4"/>
  <c r="AM160" i="4"/>
  <c r="AI160" i="4"/>
  <c r="AM159" i="4"/>
  <c r="AI159" i="4"/>
  <c r="AM158" i="4"/>
  <c r="AI158" i="4"/>
  <c r="AM157" i="4"/>
  <c r="AI157" i="4"/>
  <c r="AM156" i="4"/>
  <c r="AI156" i="4"/>
  <c r="AM155" i="4"/>
  <c r="AI155" i="4"/>
  <c r="B140" i="4"/>
  <c r="B138" i="4"/>
  <c r="B136" i="4"/>
  <c r="E134" i="4"/>
  <c r="AJ124" i="4"/>
  <c r="AL123" i="4"/>
  <c r="AJ122" i="4"/>
  <c r="AL121" i="4"/>
  <c r="AJ120" i="4"/>
  <c r="AL119" i="4"/>
  <c r="E104" i="4"/>
  <c r="B104" i="4"/>
  <c r="E102" i="4"/>
  <c r="B102" i="4"/>
  <c r="E100" i="4"/>
  <c r="B100" i="4"/>
  <c r="B98" i="4"/>
  <c r="E98" i="4"/>
  <c r="AM88" i="4"/>
  <c r="AI88" i="4"/>
  <c r="AM87" i="4"/>
  <c r="AI87" i="4"/>
  <c r="AM86" i="4"/>
  <c r="AI86" i="4"/>
  <c r="AM85" i="4"/>
  <c r="AI85" i="4"/>
  <c r="AK84" i="4"/>
  <c r="AM83" i="4"/>
  <c r="AI83" i="4"/>
  <c r="AG298" i="4"/>
  <c r="J298" i="4" s="1"/>
  <c r="J307" i="4" s="1"/>
  <c r="S290" i="4"/>
  <c r="J290" i="4"/>
  <c r="AY205" i="4"/>
  <c r="BD213" i="4"/>
  <c r="AZ213" i="4"/>
  <c r="AX213" i="4"/>
  <c r="AV213" i="4"/>
  <c r="BA213" i="4"/>
  <c r="AY213" i="4"/>
  <c r="AW213" i="4"/>
  <c r="AX205" i="4"/>
  <c r="AW203" i="4"/>
  <c r="BA203" i="4"/>
  <c r="AV203" i="4"/>
  <c r="AZ203" i="4"/>
  <c r="AY201" i="4"/>
  <c r="BD209" i="4"/>
  <c r="AZ209" i="4"/>
  <c r="AX209" i="4"/>
  <c r="AV209" i="4"/>
  <c r="BA209" i="4"/>
  <c r="AY209" i="4"/>
  <c r="AW209" i="4"/>
  <c r="AX201" i="4"/>
  <c r="B174" i="4"/>
  <c r="E173" i="4"/>
  <c r="B172" i="4"/>
  <c r="B171" i="4"/>
  <c r="E170" i="4"/>
  <c r="E169" i="4"/>
  <c r="H56" i="10" s="1"/>
  <c r="E168" i="4"/>
  <c r="H55" i="10" s="1"/>
  <c r="E167" i="4"/>
  <c r="H26" i="10" s="1"/>
  <c r="AZ133" i="4"/>
  <c r="AX133" i="4"/>
  <c r="AV133" i="4"/>
  <c r="AU141" i="4"/>
  <c r="BA133" i="4"/>
  <c r="AY133" i="4"/>
  <c r="AW133" i="4"/>
  <c r="B133" i="4"/>
  <c r="D54" i="10" s="1"/>
  <c r="AU140" i="4"/>
  <c r="AZ132" i="4"/>
  <c r="AX132" i="4"/>
  <c r="AV132" i="4"/>
  <c r="BA132" i="4"/>
  <c r="AY132" i="4"/>
  <c r="AW132" i="4"/>
  <c r="B132" i="4"/>
  <c r="D53" i="10" s="1"/>
  <c r="AZ131" i="4"/>
  <c r="AX131" i="4"/>
  <c r="AV131" i="4"/>
  <c r="AU139" i="4"/>
  <c r="BA131" i="4"/>
  <c r="AY131" i="4"/>
  <c r="AW131" i="4"/>
  <c r="B131" i="4"/>
  <c r="D35" i="10" s="1"/>
  <c r="AU138" i="4"/>
  <c r="AZ130" i="4"/>
  <c r="AX130" i="4"/>
  <c r="AV130" i="4"/>
  <c r="BA130" i="4"/>
  <c r="AY130" i="4"/>
  <c r="AW130" i="4"/>
  <c r="B130" i="4"/>
  <c r="D34" i="10" s="1"/>
  <c r="AZ129" i="4"/>
  <c r="AX129" i="4"/>
  <c r="AV129" i="4"/>
  <c r="AU137" i="4"/>
  <c r="BA129" i="4"/>
  <c r="AY129" i="4"/>
  <c r="AW129" i="4"/>
  <c r="B129" i="4"/>
  <c r="D24" i="10" s="1"/>
  <c r="AU136" i="4"/>
  <c r="AZ128" i="4"/>
  <c r="AX128" i="4"/>
  <c r="AV128" i="4"/>
  <c r="BA128" i="4"/>
  <c r="AY128" i="4"/>
  <c r="AW128" i="4"/>
  <c r="AG128" i="4"/>
  <c r="AG129" i="4" s="1"/>
  <c r="AG130" i="4" s="1"/>
  <c r="B128" i="4"/>
  <c r="D15" i="10" s="1"/>
  <c r="AK124" i="4"/>
  <c r="AM123" i="4"/>
  <c r="AI123" i="4"/>
  <c r="AK122" i="4"/>
  <c r="AM121" i="4"/>
  <c r="AI121" i="4"/>
  <c r="AK120" i="4"/>
  <c r="AM119" i="4"/>
  <c r="AI119" i="4"/>
  <c r="J182" i="4"/>
  <c r="S182" i="4"/>
  <c r="AG190" i="4"/>
  <c r="J190" i="4" s="1"/>
  <c r="J199" i="4" s="1"/>
  <c r="AX97" i="4"/>
  <c r="AW97" i="4"/>
  <c r="BA97" i="4"/>
  <c r="AV96" i="4"/>
  <c r="AZ96" i="4"/>
  <c r="AW96" i="4"/>
  <c r="BA96" i="4"/>
  <c r="AX95" i="4"/>
  <c r="AW95" i="4"/>
  <c r="BA95" i="4"/>
  <c r="AV94" i="4"/>
  <c r="AZ94" i="4"/>
  <c r="AW94" i="4"/>
  <c r="BA94" i="4"/>
  <c r="AV92" i="4"/>
  <c r="AZ92" i="4"/>
  <c r="AW92" i="4"/>
  <c r="BA92" i="4"/>
  <c r="B67" i="4"/>
  <c r="B62" i="4"/>
  <c r="I61" i="4"/>
  <c r="B60" i="4"/>
  <c r="D44" i="10" s="1"/>
  <c r="I59" i="4"/>
  <c r="AU66" i="4"/>
  <c r="AZ58" i="4"/>
  <c r="AX58" i="4"/>
  <c r="AV58" i="4"/>
  <c r="AY58" i="4"/>
  <c r="BA58" i="4"/>
  <c r="AW58" i="4"/>
  <c r="AU64" i="4"/>
  <c r="AZ56" i="4"/>
  <c r="AX56" i="4"/>
  <c r="AV56" i="4"/>
  <c r="AY56" i="4"/>
  <c r="BA56" i="4"/>
  <c r="AW56" i="4"/>
  <c r="AM52" i="4"/>
  <c r="AM51" i="4"/>
  <c r="AM50" i="4"/>
  <c r="AM49" i="4"/>
  <c r="AL48" i="4"/>
  <c r="AJ47" i="4"/>
  <c r="B26" i="4"/>
  <c r="AM16" i="4"/>
  <c r="AI16" i="4"/>
  <c r="AM15" i="4"/>
  <c r="AI15" i="4"/>
  <c r="AM14" i="4"/>
  <c r="AI14" i="4"/>
  <c r="AM13" i="4"/>
  <c r="AI13" i="4"/>
  <c r="AM12" i="4"/>
  <c r="AI12" i="4"/>
  <c r="AM11" i="4"/>
  <c r="AI11" i="4"/>
  <c r="J74" i="4"/>
  <c r="S74" i="4"/>
  <c r="AG82" i="4"/>
  <c r="J82" i="4" s="1"/>
  <c r="J91" i="4" s="1"/>
  <c r="AV169" i="4"/>
  <c r="AZ169" i="4"/>
  <c r="AW169" i="4"/>
  <c r="BA169" i="4"/>
  <c r="AX168" i="4"/>
  <c r="AW168" i="4"/>
  <c r="BA168" i="4"/>
  <c r="AV167" i="4"/>
  <c r="AZ167" i="4"/>
  <c r="AY167" i="4"/>
  <c r="BD175" i="4"/>
  <c r="AZ175" i="4"/>
  <c r="AX175" i="4"/>
  <c r="AV175" i="4"/>
  <c r="AY175" i="4"/>
  <c r="BA175" i="4"/>
  <c r="AW175" i="4"/>
  <c r="AX166" i="4"/>
  <c r="BD174" i="4"/>
  <c r="AZ174" i="4"/>
  <c r="AX174" i="4"/>
  <c r="AV174" i="4"/>
  <c r="BA174" i="4"/>
  <c r="AY174" i="4"/>
  <c r="AW174" i="4"/>
  <c r="AY166" i="4"/>
  <c r="AV165" i="4"/>
  <c r="AZ165" i="4"/>
  <c r="AY165" i="4"/>
  <c r="BA173" i="4"/>
  <c r="AY173" i="4"/>
  <c r="AW173" i="4"/>
  <c r="BD173" i="4"/>
  <c r="AZ173" i="4"/>
  <c r="AX173" i="4"/>
  <c r="AV173" i="4"/>
  <c r="AX164" i="4"/>
  <c r="BD172" i="4"/>
  <c r="AZ172" i="4"/>
  <c r="AX172" i="4"/>
  <c r="AV172" i="4"/>
  <c r="BA172" i="4"/>
  <c r="AY172" i="4"/>
  <c r="AY178" i="4" s="1"/>
  <c r="BC175" i="4" s="1"/>
  <c r="AW172" i="4"/>
  <c r="AY164" i="4"/>
  <c r="AX93" i="4"/>
  <c r="AW93" i="4"/>
  <c r="BA93" i="4"/>
  <c r="B69" i="4"/>
  <c r="B65" i="4"/>
  <c r="AZ61" i="4"/>
  <c r="AX61" i="4"/>
  <c r="AV61" i="4"/>
  <c r="BA61" i="4"/>
  <c r="AW61" i="4"/>
  <c r="AU69" i="4"/>
  <c r="AY61" i="4"/>
  <c r="AZ59" i="4"/>
  <c r="AX59" i="4"/>
  <c r="AV59" i="4"/>
  <c r="AU67" i="4"/>
  <c r="BA59" i="4"/>
  <c r="AW59" i="4"/>
  <c r="AY59" i="4"/>
  <c r="AZ57" i="4"/>
  <c r="AX57" i="4"/>
  <c r="AV57" i="4"/>
  <c r="BA57" i="4"/>
  <c r="AW57" i="4"/>
  <c r="AU65" i="4"/>
  <c r="AY57" i="4"/>
  <c r="E57" i="4"/>
  <c r="H12" i="10" s="1"/>
  <c r="E59" i="4"/>
  <c r="H23" i="10" s="1"/>
  <c r="E61" i="4"/>
  <c r="H45" i="10" s="1"/>
  <c r="B63" i="4"/>
  <c r="E65" i="4"/>
  <c r="E67" i="4"/>
  <c r="E69" i="4"/>
  <c r="AJ52" i="4"/>
  <c r="AJ51" i="4"/>
  <c r="AJ50" i="4"/>
  <c r="AJ49" i="4"/>
  <c r="AK48" i="4"/>
  <c r="AM47" i="4"/>
  <c r="AI47" i="4"/>
  <c r="AX23" i="4"/>
  <c r="AW23" i="4"/>
  <c r="BA23" i="4"/>
  <c r="AV22" i="4"/>
  <c r="AZ22" i="4"/>
  <c r="AW22" i="4"/>
  <c r="BA22" i="4"/>
  <c r="AX20" i="4"/>
  <c r="BD28" i="4"/>
  <c r="AZ28" i="4"/>
  <c r="AX28" i="4"/>
  <c r="AV28" i="4"/>
  <c r="BA28" i="4"/>
  <c r="AY28" i="4"/>
  <c r="AW28" i="4"/>
  <c r="AY20" i="4"/>
  <c r="AV25" i="4"/>
  <c r="AZ25" i="4"/>
  <c r="AY25" i="4"/>
  <c r="BA33" i="4"/>
  <c r="AY33" i="4"/>
  <c r="AW33" i="4"/>
  <c r="BD33" i="4"/>
  <c r="AZ33" i="4"/>
  <c r="AX33" i="4"/>
  <c r="AV33" i="4"/>
  <c r="AX24" i="4"/>
  <c r="BD32" i="4"/>
  <c r="AZ32" i="4"/>
  <c r="AX32" i="4"/>
  <c r="AV32" i="4"/>
  <c r="BA32" i="4"/>
  <c r="AY32" i="4"/>
  <c r="AW32" i="4"/>
  <c r="AY24" i="4"/>
  <c r="AV21" i="4"/>
  <c r="AZ21" i="4"/>
  <c r="AY21" i="4"/>
  <c r="BA29" i="4"/>
  <c r="AY29" i="4"/>
  <c r="AW29" i="4"/>
  <c r="BD29" i="4"/>
  <c r="AZ29" i="4"/>
  <c r="AX29" i="4"/>
  <c r="AV29" i="4"/>
  <c r="S22" i="9" l="1"/>
  <c r="S21" i="9"/>
  <c r="V20" i="9"/>
  <c r="AB24" i="9"/>
  <c r="AB25" i="9"/>
  <c r="V22" i="9"/>
  <c r="S23" i="9"/>
  <c r="V21" i="9"/>
  <c r="V23" i="9"/>
  <c r="AF30" i="9"/>
  <c r="AF31" i="9" s="1"/>
  <c r="AW430" i="4"/>
  <c r="BC425" i="4" s="1"/>
  <c r="AA166" i="4"/>
  <c r="I166" i="4" s="1"/>
  <c r="I158" i="4"/>
  <c r="AA167" i="4" s="1"/>
  <c r="I167" i="4" s="1"/>
  <c r="AA94" i="4"/>
  <c r="I94" i="4" s="1"/>
  <c r="I86" i="4"/>
  <c r="AA95" i="4" s="1"/>
  <c r="I95" i="4" s="1"/>
  <c r="AN375" i="4"/>
  <c r="AX430" i="4"/>
  <c r="BC426" i="4" s="1"/>
  <c r="AN304" i="4"/>
  <c r="AN195" i="4"/>
  <c r="AY430" i="4"/>
  <c r="BC427" i="4" s="1"/>
  <c r="AZ430" i="4"/>
  <c r="BC428" i="4" s="1"/>
  <c r="AN409" i="4"/>
  <c r="AN411" i="4"/>
  <c r="AA23" i="4"/>
  <c r="I23" i="4" s="1"/>
  <c r="I15" i="4"/>
  <c r="AN336" i="4"/>
  <c r="AN340" i="4"/>
  <c r="AN371" i="4"/>
  <c r="AN372" i="4"/>
  <c r="AN373" i="4"/>
  <c r="AN265" i="4"/>
  <c r="AN267" i="4"/>
  <c r="BB210" i="4"/>
  <c r="BB103" i="4"/>
  <c r="AN48" i="4"/>
  <c r="B325" i="4"/>
  <c r="B217" i="4"/>
  <c r="BB283" i="4"/>
  <c r="BB355" i="4"/>
  <c r="BB425" i="4"/>
  <c r="BH408" i="4" s="1"/>
  <c r="BB427" i="4"/>
  <c r="AW178" i="4"/>
  <c r="BC173" i="4" s="1"/>
  <c r="BA178" i="4"/>
  <c r="BC177" i="4" s="1"/>
  <c r="AX178" i="4"/>
  <c r="BC174" i="4" s="1"/>
  <c r="BB173" i="4"/>
  <c r="BB317" i="4"/>
  <c r="BB357" i="4"/>
  <c r="BB31" i="4"/>
  <c r="BB176" i="4"/>
  <c r="AN84" i="4"/>
  <c r="BB33" i="4"/>
  <c r="BB29" i="4"/>
  <c r="BB32" i="4"/>
  <c r="AY34" i="4"/>
  <c r="BC31" i="4" s="1"/>
  <c r="BB28" i="4"/>
  <c r="AV34" i="4"/>
  <c r="BC28" i="4" s="1"/>
  <c r="AZ34" i="4"/>
  <c r="BC32" i="4" s="1"/>
  <c r="AH47" i="4"/>
  <c r="AO47" i="4"/>
  <c r="BD67" i="4"/>
  <c r="AZ67" i="4"/>
  <c r="AX67" i="4"/>
  <c r="AV67" i="4"/>
  <c r="AY67" i="4"/>
  <c r="BA67" i="4"/>
  <c r="AW67" i="4"/>
  <c r="AV178" i="4"/>
  <c r="BC172" i="4" s="1"/>
  <c r="BB172" i="4"/>
  <c r="AZ178" i="4"/>
  <c r="BC176" i="4" s="1"/>
  <c r="BA66" i="4"/>
  <c r="AY66" i="4"/>
  <c r="AW66" i="4"/>
  <c r="AX66" i="4"/>
  <c r="BD66" i="4"/>
  <c r="AZ66" i="4"/>
  <c r="AV66" i="4"/>
  <c r="AH119" i="4"/>
  <c r="AO119" i="4"/>
  <c r="AH121" i="4"/>
  <c r="AO121" i="4"/>
  <c r="AH123" i="4"/>
  <c r="AO123" i="4"/>
  <c r="BA136" i="4"/>
  <c r="AY136" i="4"/>
  <c r="AW136" i="4"/>
  <c r="BD136" i="4"/>
  <c r="AZ136" i="4"/>
  <c r="AX136" i="4"/>
  <c r="AV136" i="4"/>
  <c r="A129" i="4"/>
  <c r="BD137" i="4"/>
  <c r="AZ137" i="4"/>
  <c r="AX137" i="4"/>
  <c r="AV137" i="4"/>
  <c r="BA137" i="4"/>
  <c r="AY137" i="4"/>
  <c r="AW137" i="4"/>
  <c r="BA138" i="4"/>
  <c r="AY138" i="4"/>
  <c r="AW138" i="4"/>
  <c r="BD138" i="4"/>
  <c r="AZ138" i="4"/>
  <c r="AX138" i="4"/>
  <c r="AV138" i="4"/>
  <c r="BD139" i="4"/>
  <c r="AZ139" i="4"/>
  <c r="AX139" i="4"/>
  <c r="AV139" i="4"/>
  <c r="BA139" i="4"/>
  <c r="AY139" i="4"/>
  <c r="AW139" i="4"/>
  <c r="BA140" i="4"/>
  <c r="AY140" i="4"/>
  <c r="AW140" i="4"/>
  <c r="BD140" i="4"/>
  <c r="AZ140" i="4"/>
  <c r="AX140" i="4"/>
  <c r="AV140" i="4"/>
  <c r="BD141" i="4"/>
  <c r="AZ141" i="4"/>
  <c r="AX141" i="4"/>
  <c r="AV141" i="4"/>
  <c r="BA141" i="4"/>
  <c r="AY141" i="4"/>
  <c r="AW141" i="4"/>
  <c r="BB213" i="4"/>
  <c r="AO85" i="4"/>
  <c r="AH85" i="4"/>
  <c r="AO86" i="4"/>
  <c r="AH86" i="4"/>
  <c r="AO87" i="4"/>
  <c r="AH87" i="4"/>
  <c r="AO88" i="4"/>
  <c r="AH88" i="4"/>
  <c r="AO155" i="4"/>
  <c r="AH155" i="4"/>
  <c r="AO156" i="4"/>
  <c r="AH156" i="4"/>
  <c r="AO157" i="4"/>
  <c r="AH157" i="4"/>
  <c r="AO158" i="4"/>
  <c r="AH158" i="4"/>
  <c r="AO159" i="4"/>
  <c r="AH159" i="4"/>
  <c r="AO160" i="4"/>
  <c r="AH160" i="4"/>
  <c r="AX214" i="4"/>
  <c r="BC210" i="4" s="1"/>
  <c r="AY214" i="4"/>
  <c r="BC211" i="4" s="1"/>
  <c r="AO194" i="4"/>
  <c r="AH194" i="4"/>
  <c r="AF200" i="4"/>
  <c r="AF201" i="4" s="1"/>
  <c r="AF202" i="4" s="1"/>
  <c r="A200" i="4"/>
  <c r="AH227" i="4"/>
  <c r="AO227" i="4"/>
  <c r="AH231" i="4"/>
  <c r="AO231" i="4"/>
  <c r="AH302" i="4"/>
  <c r="AO302" i="4"/>
  <c r="BB320" i="4"/>
  <c r="AF272" i="4"/>
  <c r="AF273" i="4" s="1"/>
  <c r="AF274" i="4" s="1"/>
  <c r="AG275" i="4" s="1"/>
  <c r="A272" i="4"/>
  <c r="A274" i="4"/>
  <c r="BD389" i="4"/>
  <c r="AZ389" i="4"/>
  <c r="AX389" i="4"/>
  <c r="AV389" i="4"/>
  <c r="AY389" i="4"/>
  <c r="BA389" i="4"/>
  <c r="AW389" i="4"/>
  <c r="AH374" i="4"/>
  <c r="AO374" i="4"/>
  <c r="AH376" i="4"/>
  <c r="AO376" i="4"/>
  <c r="A382" i="4"/>
  <c r="AV430" i="4"/>
  <c r="BC424" i="4" s="1"/>
  <c r="BB424" i="4"/>
  <c r="BB426" i="4"/>
  <c r="BH409" i="4" s="1"/>
  <c r="BB428" i="4"/>
  <c r="AO412" i="4"/>
  <c r="AH412" i="4"/>
  <c r="AE454" i="4"/>
  <c r="AG453" i="4"/>
  <c r="AH300" i="4"/>
  <c r="AO300" i="4"/>
  <c r="A310" i="4"/>
  <c r="BB354" i="4"/>
  <c r="AO263" i="4"/>
  <c r="AH263" i="4"/>
  <c r="AO335" i="4"/>
  <c r="AH335" i="4"/>
  <c r="AO337" i="4"/>
  <c r="AH337" i="4"/>
  <c r="A346" i="4"/>
  <c r="BA390" i="4"/>
  <c r="AY390" i="4"/>
  <c r="AW390" i="4"/>
  <c r="BD390" i="4"/>
  <c r="AZ390" i="4"/>
  <c r="AV390" i="4"/>
  <c r="AX390" i="4"/>
  <c r="AH371" i="4"/>
  <c r="AO371" i="4"/>
  <c r="AH372" i="4"/>
  <c r="AO372" i="4"/>
  <c r="AH373" i="4"/>
  <c r="AO373" i="4"/>
  <c r="AN376" i="4"/>
  <c r="AO408" i="4"/>
  <c r="AH408" i="4"/>
  <c r="AO411" i="4"/>
  <c r="AH411" i="4"/>
  <c r="AF416" i="4"/>
  <c r="AF417" i="4" s="1"/>
  <c r="AF418" i="4" s="1"/>
  <c r="AG419" i="4" s="1"/>
  <c r="A416" i="4"/>
  <c r="AG441" i="4"/>
  <c r="AE442" i="4"/>
  <c r="A57" i="4"/>
  <c r="BB101" i="4"/>
  <c r="BB177" i="4"/>
  <c r="AN12" i="4"/>
  <c r="AN14" i="4"/>
  <c r="AN15" i="4"/>
  <c r="A22" i="4"/>
  <c r="AH50" i="4"/>
  <c r="AO50" i="4"/>
  <c r="AH52" i="4"/>
  <c r="AO52" i="4"/>
  <c r="A56" i="4"/>
  <c r="AF56" i="4"/>
  <c r="AF57" i="4" s="1"/>
  <c r="AF58" i="4" s="1"/>
  <c r="A58" i="4"/>
  <c r="AW106" i="4"/>
  <c r="BC101" i="4" s="1"/>
  <c r="BA106" i="4"/>
  <c r="BC105" i="4" s="1"/>
  <c r="AX106" i="4"/>
  <c r="BC102" i="4" s="1"/>
  <c r="BB102" i="4"/>
  <c r="BB105" i="4"/>
  <c r="AH122" i="4"/>
  <c r="AO122" i="4"/>
  <c r="AN86" i="4"/>
  <c r="AN87" i="4"/>
  <c r="AN88" i="4"/>
  <c r="AF92" i="4"/>
  <c r="AF93" i="4" s="1"/>
  <c r="AF94" i="4" s="1"/>
  <c r="A92" i="4"/>
  <c r="A94" i="4"/>
  <c r="AN155" i="4"/>
  <c r="AN156" i="4"/>
  <c r="AN157" i="4"/>
  <c r="AN158" i="4"/>
  <c r="AN159" i="4"/>
  <c r="AN160" i="4"/>
  <c r="AF164" i="4"/>
  <c r="AF165" i="4" s="1"/>
  <c r="AF166" i="4" s="1"/>
  <c r="A164" i="4"/>
  <c r="A166" i="4"/>
  <c r="AV250" i="4"/>
  <c r="BC244" i="4" s="1"/>
  <c r="BB244" i="4"/>
  <c r="AW250" i="4"/>
  <c r="BC245" i="4" s="1"/>
  <c r="BA250" i="4"/>
  <c r="BC249" i="4" s="1"/>
  <c r="BB246" i="4"/>
  <c r="BB248" i="4"/>
  <c r="BB249" i="4"/>
  <c r="AO193" i="4"/>
  <c r="AH193" i="4"/>
  <c r="A201" i="4"/>
  <c r="AH230" i="4"/>
  <c r="AO230" i="4"/>
  <c r="AH232" i="4"/>
  <c r="AO232" i="4"/>
  <c r="AN227" i="4"/>
  <c r="AN228" i="4"/>
  <c r="AN229" i="4"/>
  <c r="AN230" i="4"/>
  <c r="AN231" i="4"/>
  <c r="AN232" i="4"/>
  <c r="A236" i="4"/>
  <c r="AF236" i="4"/>
  <c r="AF237" i="4" s="1"/>
  <c r="AF238" i="4" s="1"/>
  <c r="A237" i="4"/>
  <c r="A238" i="4"/>
  <c r="AW286" i="4"/>
  <c r="BC281" i="4" s="1"/>
  <c r="BA286" i="4"/>
  <c r="BC285" i="4" s="1"/>
  <c r="AX286" i="4"/>
  <c r="BC282" i="4" s="1"/>
  <c r="AH301" i="4"/>
  <c r="AO301" i="4"/>
  <c r="A308" i="4"/>
  <c r="AF308" i="4"/>
  <c r="AW322" i="4"/>
  <c r="BC317" i="4" s="1"/>
  <c r="BB316" i="4"/>
  <c r="AV322" i="4"/>
  <c r="BC316" i="4" s="1"/>
  <c r="AZ322" i="4"/>
  <c r="BC320" i="4" s="1"/>
  <c r="AW358" i="4"/>
  <c r="BC353" i="4" s="1"/>
  <c r="BA358" i="4"/>
  <c r="BC357" i="4" s="1"/>
  <c r="AX358" i="4"/>
  <c r="BC354" i="4" s="1"/>
  <c r="AO265" i="4"/>
  <c r="AH265" i="4"/>
  <c r="AO267" i="4"/>
  <c r="AH267" i="4"/>
  <c r="AN299" i="4"/>
  <c r="AO338" i="4"/>
  <c r="AH338" i="4"/>
  <c r="A345" i="4"/>
  <c r="AO407" i="4"/>
  <c r="AH407" i="4"/>
  <c r="AW34" i="4"/>
  <c r="BC29" i="4" s="1"/>
  <c r="BA34" i="4"/>
  <c r="BC33" i="4" s="1"/>
  <c r="AX34" i="4"/>
  <c r="BC30" i="4" s="1"/>
  <c r="BD65" i="4"/>
  <c r="AZ65" i="4"/>
  <c r="AX65" i="4"/>
  <c r="AV65" i="4"/>
  <c r="BA65" i="4"/>
  <c r="AW65" i="4"/>
  <c r="AY65" i="4"/>
  <c r="BD69" i="4"/>
  <c r="AZ69" i="4"/>
  <c r="AX69" i="4"/>
  <c r="AV69" i="4"/>
  <c r="BA69" i="4"/>
  <c r="AW69" i="4"/>
  <c r="AY69" i="4"/>
  <c r="BB174" i="4"/>
  <c r="BB175" i="4"/>
  <c r="BH158" i="4" s="1"/>
  <c r="AO11" i="4"/>
  <c r="AH11" i="4"/>
  <c r="AO12" i="4"/>
  <c r="AH12" i="4"/>
  <c r="AO13" i="4"/>
  <c r="AH13" i="4"/>
  <c r="AO14" i="4"/>
  <c r="AH14" i="4"/>
  <c r="AO15" i="4"/>
  <c r="AH15" i="4"/>
  <c r="AO16" i="4"/>
  <c r="AH16" i="4"/>
  <c r="BA64" i="4"/>
  <c r="AY64" i="4"/>
  <c r="AW64" i="4"/>
  <c r="BD64" i="4"/>
  <c r="AZ64" i="4"/>
  <c r="AV64" i="4"/>
  <c r="AX64" i="4"/>
  <c r="A128" i="4"/>
  <c r="AF128" i="4"/>
  <c r="AF129" i="4" s="1"/>
  <c r="AF130" i="4" s="1"/>
  <c r="AG131" i="4" s="1"/>
  <c r="A130" i="4"/>
  <c r="BB209" i="4"/>
  <c r="AO83" i="4"/>
  <c r="AH83" i="4"/>
  <c r="AN119" i="4"/>
  <c r="AN121" i="4"/>
  <c r="AN123" i="4"/>
  <c r="AV214" i="4"/>
  <c r="BC208" i="4" s="1"/>
  <c r="BB208" i="4"/>
  <c r="AZ214" i="4"/>
  <c r="BC212" i="4" s="1"/>
  <c r="AW214" i="4"/>
  <c r="BC209" i="4" s="1"/>
  <c r="BA214" i="4"/>
  <c r="BC213" i="4" s="1"/>
  <c r="BB212" i="4"/>
  <c r="BB245" i="4"/>
  <c r="AO192" i="4"/>
  <c r="AH192" i="4"/>
  <c r="AO196" i="4"/>
  <c r="AH196" i="4"/>
  <c r="AN192" i="4"/>
  <c r="AN194" i="4"/>
  <c r="AN196" i="4"/>
  <c r="AH229" i="4"/>
  <c r="AO229" i="4"/>
  <c r="AH299" i="4"/>
  <c r="AO299" i="4"/>
  <c r="BB319" i="4"/>
  <c r="AH303" i="4"/>
  <c r="AO303" i="4"/>
  <c r="AF309" i="4"/>
  <c r="AF310" i="4" s="1"/>
  <c r="A309" i="4"/>
  <c r="A273" i="4"/>
  <c r="AN302" i="4"/>
  <c r="BA388" i="4"/>
  <c r="AY388" i="4"/>
  <c r="AW388" i="4"/>
  <c r="AX388" i="4"/>
  <c r="BD388" i="4"/>
  <c r="AZ388" i="4"/>
  <c r="AV388" i="4"/>
  <c r="BB393" i="4"/>
  <c r="BA392" i="4"/>
  <c r="AY392" i="4"/>
  <c r="AW392" i="4"/>
  <c r="AX392" i="4"/>
  <c r="BD392" i="4"/>
  <c r="AZ392" i="4"/>
  <c r="AV392" i="4"/>
  <c r="A381" i="4"/>
  <c r="AO410" i="4"/>
  <c r="AH410" i="4"/>
  <c r="A417" i="4"/>
  <c r="BB281" i="4"/>
  <c r="BB285" i="4"/>
  <c r="BB353" i="4"/>
  <c r="AO266" i="4"/>
  <c r="AH266" i="4"/>
  <c r="AO268" i="4"/>
  <c r="AH268" i="4"/>
  <c r="AN303" i="4"/>
  <c r="AO336" i="4"/>
  <c r="AH336" i="4"/>
  <c r="AO340" i="4"/>
  <c r="AH340" i="4"/>
  <c r="AN338" i="4"/>
  <c r="AN339" i="4"/>
  <c r="AF344" i="4"/>
  <c r="AF345" i="4" s="1"/>
  <c r="AF346" i="4" s="1"/>
  <c r="A344" i="4"/>
  <c r="BB391" i="4"/>
  <c r="AH375" i="4"/>
  <c r="AO375" i="4"/>
  <c r="A380" i="4"/>
  <c r="AF380" i="4"/>
  <c r="AF381" i="4" s="1"/>
  <c r="AF382" i="4" s="1"/>
  <c r="AO409" i="4"/>
  <c r="AH409" i="4"/>
  <c r="BB429" i="4"/>
  <c r="BH412" i="4" s="1"/>
  <c r="AN407" i="4"/>
  <c r="AN410" i="4"/>
  <c r="AN412" i="4"/>
  <c r="BB30" i="4"/>
  <c r="AH48" i="4"/>
  <c r="AO48" i="4"/>
  <c r="AN49" i="4"/>
  <c r="AN50" i="4"/>
  <c r="AN51" i="4"/>
  <c r="AN52" i="4"/>
  <c r="AN11" i="4"/>
  <c r="AN13" i="4"/>
  <c r="AN16" i="4"/>
  <c r="AF20" i="4"/>
  <c r="A20" i="4"/>
  <c r="AF21" i="4"/>
  <c r="AF22" i="4" s="1"/>
  <c r="AG23" i="4" s="1"/>
  <c r="A21" i="4"/>
  <c r="AN47" i="4"/>
  <c r="AH49" i="4"/>
  <c r="AO49" i="4"/>
  <c r="AH51" i="4"/>
  <c r="AO51" i="4"/>
  <c r="BA68" i="4"/>
  <c r="AY68" i="4"/>
  <c r="AW68" i="4"/>
  <c r="BD68" i="4"/>
  <c r="AZ68" i="4"/>
  <c r="AV68" i="4"/>
  <c r="AX68" i="4"/>
  <c r="AY106" i="4"/>
  <c r="BC103" i="4" s="1"/>
  <c r="BH86" i="4" s="1"/>
  <c r="BB100" i="4"/>
  <c r="AV106" i="4"/>
  <c r="BC100" i="4" s="1"/>
  <c r="AZ106" i="4"/>
  <c r="BC104" i="4" s="1"/>
  <c r="BB104" i="4"/>
  <c r="AH120" i="4"/>
  <c r="AO120" i="4"/>
  <c r="AH124" i="4"/>
  <c r="AO124" i="4"/>
  <c r="BB211" i="4"/>
  <c r="AO84" i="4"/>
  <c r="AH84" i="4"/>
  <c r="AN83" i="4"/>
  <c r="AN85" i="4"/>
  <c r="A93" i="4"/>
  <c r="AN120" i="4"/>
  <c r="AN122" i="4"/>
  <c r="AN124" i="4"/>
  <c r="A165" i="4"/>
  <c r="AZ250" i="4"/>
  <c r="BC248" i="4" s="1"/>
  <c r="AX250" i="4"/>
  <c r="BC246" i="4" s="1"/>
  <c r="AY250" i="4"/>
  <c r="BC247" i="4" s="1"/>
  <c r="BB247" i="4"/>
  <c r="AO191" i="4"/>
  <c r="AH191" i="4"/>
  <c r="AO195" i="4"/>
  <c r="AH195" i="4"/>
  <c r="A202" i="4"/>
  <c r="AH228" i="4"/>
  <c r="AO228" i="4"/>
  <c r="AY286" i="4"/>
  <c r="BC283" i="4" s="1"/>
  <c r="BH266" i="4" s="1"/>
  <c r="BB280" i="4"/>
  <c r="AV286" i="4"/>
  <c r="BC280" i="4" s="1"/>
  <c r="AZ286" i="4"/>
  <c r="BC284" i="4" s="1"/>
  <c r="BB282" i="4"/>
  <c r="BB284" i="4"/>
  <c r="BB321" i="4"/>
  <c r="AH304" i="4"/>
  <c r="AO304" i="4"/>
  <c r="AY322" i="4"/>
  <c r="BC319" i="4" s="1"/>
  <c r="BA322" i="4"/>
  <c r="BC321" i="4" s="1"/>
  <c r="AX322" i="4"/>
  <c r="BC318" i="4" s="1"/>
  <c r="AY358" i="4"/>
  <c r="BC355" i="4" s="1"/>
  <c r="BB352" i="4"/>
  <c r="AV358" i="4"/>
  <c r="BC352" i="4" s="1"/>
  <c r="AZ358" i="4"/>
  <c r="BC356" i="4" s="1"/>
  <c r="BB356" i="4"/>
  <c r="AO264" i="4"/>
  <c r="AH264" i="4"/>
  <c r="BB318" i="4"/>
  <c r="AO339" i="4"/>
  <c r="AH339" i="4"/>
  <c r="A418" i="4"/>
  <c r="BH194" i="4" l="1"/>
  <c r="BH196" i="4"/>
  <c r="BH157" i="4"/>
  <c r="BH300" i="4"/>
  <c r="BH156" i="4"/>
  <c r="BH410" i="4"/>
  <c r="AG32" i="9"/>
  <c r="BH193" i="4"/>
  <c r="BH155" i="4"/>
  <c r="BH267" i="4"/>
  <c r="BH231" i="4"/>
  <c r="BH336" i="4"/>
  <c r="BH411" i="4"/>
  <c r="BH13" i="4"/>
  <c r="BH16" i="4"/>
  <c r="BH14" i="4"/>
  <c r="BH12" i="4"/>
  <c r="BH407" i="4"/>
  <c r="BH232" i="4"/>
  <c r="AA24" i="4"/>
  <c r="I24" i="4" s="1"/>
  <c r="I16" i="4"/>
  <c r="AA25" i="4" s="1"/>
  <c r="I25" i="4" s="1"/>
  <c r="BH303" i="4"/>
  <c r="BH265" i="4"/>
  <c r="BH264" i="4"/>
  <c r="BH11" i="4"/>
  <c r="BH15" i="4"/>
  <c r="AG420" i="4"/>
  <c r="A419" i="4"/>
  <c r="AF419" i="4"/>
  <c r="AG383" i="4"/>
  <c r="BH339" i="4"/>
  <c r="AG347" i="4"/>
  <c r="BH337" i="4"/>
  <c r="BH338" i="4"/>
  <c r="BH340" i="4"/>
  <c r="AG311" i="4"/>
  <c r="BH299" i="4"/>
  <c r="AG276" i="4"/>
  <c r="A275" i="4"/>
  <c r="AF275" i="4"/>
  <c r="BH263" i="4"/>
  <c r="BH268" i="4"/>
  <c r="BH228" i="4"/>
  <c r="AG239" i="4"/>
  <c r="AG203" i="4"/>
  <c r="BH195" i="4"/>
  <c r="BH160" i="4"/>
  <c r="AG167" i="4"/>
  <c r="BH159" i="4"/>
  <c r="AG132" i="4"/>
  <c r="A131" i="4"/>
  <c r="AF131" i="4"/>
  <c r="BH85" i="4"/>
  <c r="AG95" i="4"/>
  <c r="BH87" i="4"/>
  <c r="BH84" i="4"/>
  <c r="BH88" i="4"/>
  <c r="AG59" i="4"/>
  <c r="AG24" i="4"/>
  <c r="A23" i="4"/>
  <c r="AF23" i="4"/>
  <c r="AF24" i="4" s="1"/>
  <c r="BH301" i="4"/>
  <c r="BH335" i="4"/>
  <c r="BH230" i="4"/>
  <c r="BB390" i="4"/>
  <c r="BB138" i="4"/>
  <c r="BH229" i="4"/>
  <c r="BH304" i="4"/>
  <c r="BH83" i="4"/>
  <c r="BH302" i="4"/>
  <c r="BH191" i="4"/>
  <c r="BH192" i="4"/>
  <c r="BH227" i="4"/>
  <c r="BB140" i="4"/>
  <c r="BB66" i="4"/>
  <c r="BA48" i="4"/>
  <c r="AY48" i="4"/>
  <c r="AW48" i="4"/>
  <c r="AZ48" i="4"/>
  <c r="AX48" i="4"/>
  <c r="AV48" i="4"/>
  <c r="AZ409" i="4"/>
  <c r="AX409" i="4"/>
  <c r="AV409" i="4"/>
  <c r="BA409" i="4"/>
  <c r="AY409" i="4"/>
  <c r="AW409" i="4"/>
  <c r="AZ410" i="4"/>
  <c r="AX410" i="4"/>
  <c r="AV410" i="4"/>
  <c r="BA410" i="4"/>
  <c r="AY410" i="4"/>
  <c r="AW410" i="4"/>
  <c r="AZ394" i="4"/>
  <c r="BC392" i="4" s="1"/>
  <c r="AX394" i="4"/>
  <c r="BC390" i="4" s="1"/>
  <c r="BH373" i="4" s="1"/>
  <c r="AY394" i="4"/>
  <c r="BC391" i="4" s="1"/>
  <c r="BH374" i="4" s="1"/>
  <c r="AZ83" i="4"/>
  <c r="AX83" i="4"/>
  <c r="AV83" i="4"/>
  <c r="BA83" i="4"/>
  <c r="AW83" i="4"/>
  <c r="AY83" i="4"/>
  <c r="AV70" i="4"/>
  <c r="BC64" i="4" s="1"/>
  <c r="BB64" i="4"/>
  <c r="AY70" i="4"/>
  <c r="BC67" i="4" s="1"/>
  <c r="BB69" i="4"/>
  <c r="AZ407" i="4"/>
  <c r="AX407" i="4"/>
  <c r="AV407" i="4"/>
  <c r="BA407" i="4"/>
  <c r="AY407" i="4"/>
  <c r="AW407" i="4"/>
  <c r="AZ338" i="4"/>
  <c r="AX338" i="4"/>
  <c r="AV338" i="4"/>
  <c r="BA338" i="4"/>
  <c r="AY338" i="4"/>
  <c r="AW338" i="4"/>
  <c r="AZ267" i="4"/>
  <c r="AX267" i="4"/>
  <c r="AV267" i="4"/>
  <c r="BA267" i="4"/>
  <c r="AY267" i="4"/>
  <c r="AW267" i="4"/>
  <c r="AZ265" i="4"/>
  <c r="AX265" i="4"/>
  <c r="AV265" i="4"/>
  <c r="BA265" i="4"/>
  <c r="AY265" i="4"/>
  <c r="AW265" i="4"/>
  <c r="AZ193" i="4"/>
  <c r="AX193" i="4"/>
  <c r="AV193" i="4"/>
  <c r="BA193" i="4"/>
  <c r="AW193" i="4"/>
  <c r="AY193" i="4"/>
  <c r="BA122" i="4"/>
  <c r="AY122" i="4"/>
  <c r="AW122" i="4"/>
  <c r="AZ122" i="4"/>
  <c r="AX122" i="4"/>
  <c r="AV122" i="4"/>
  <c r="BA52" i="4"/>
  <c r="AY52" i="4"/>
  <c r="AW52" i="4"/>
  <c r="AZ52" i="4"/>
  <c r="AV52" i="4"/>
  <c r="AX52" i="4"/>
  <c r="BA50" i="4"/>
  <c r="AY50" i="4"/>
  <c r="AW50" i="4"/>
  <c r="AZ50" i="4"/>
  <c r="AV50" i="4"/>
  <c r="AX50" i="4"/>
  <c r="AE443" i="4"/>
  <c r="AG442" i="4"/>
  <c r="AZ411" i="4"/>
  <c r="AX411" i="4"/>
  <c r="AV411" i="4"/>
  <c r="BA411" i="4"/>
  <c r="AY411" i="4"/>
  <c r="AW411" i="4"/>
  <c r="AZ408" i="4"/>
  <c r="AX408" i="4"/>
  <c r="AV408" i="4"/>
  <c r="BA408" i="4"/>
  <c r="AY408" i="4"/>
  <c r="AW408" i="4"/>
  <c r="BA373" i="4"/>
  <c r="AY373" i="4"/>
  <c r="AW373" i="4"/>
  <c r="AX373" i="4"/>
  <c r="AZ373" i="4"/>
  <c r="AV373" i="4"/>
  <c r="BA372" i="4"/>
  <c r="AY372" i="4"/>
  <c r="AW372" i="4"/>
  <c r="AX372" i="4"/>
  <c r="AZ372" i="4"/>
  <c r="AV372" i="4"/>
  <c r="BA371" i="4"/>
  <c r="AY371" i="4"/>
  <c r="AW371" i="4"/>
  <c r="AX371" i="4"/>
  <c r="AZ371" i="4"/>
  <c r="AV371" i="4"/>
  <c r="AZ263" i="4"/>
  <c r="AX263" i="4"/>
  <c r="AV263" i="4"/>
  <c r="AY263" i="4"/>
  <c r="BA263" i="4"/>
  <c r="AW263" i="4"/>
  <c r="AZ412" i="4"/>
  <c r="AX412" i="4"/>
  <c r="AV412" i="4"/>
  <c r="BA412" i="4"/>
  <c r="AY412" i="4"/>
  <c r="AW412" i="4"/>
  <c r="BA302" i="4"/>
  <c r="AY302" i="4"/>
  <c r="AW302" i="4"/>
  <c r="AZ302" i="4"/>
  <c r="AX302" i="4"/>
  <c r="AV302" i="4"/>
  <c r="BC302" i="4" s="1"/>
  <c r="BD302" i="4" s="1"/>
  <c r="BE302" i="4" s="1"/>
  <c r="BA231" i="4"/>
  <c r="AY231" i="4"/>
  <c r="AW231" i="4"/>
  <c r="AZ231" i="4"/>
  <c r="AX231" i="4"/>
  <c r="AV231" i="4"/>
  <c r="BC231" i="4" s="1"/>
  <c r="BD231" i="4" s="1"/>
  <c r="BE231" i="4" s="1"/>
  <c r="BF231" i="4" s="1"/>
  <c r="BA227" i="4"/>
  <c r="AY227" i="4"/>
  <c r="AW227" i="4"/>
  <c r="AZ227" i="4"/>
  <c r="AX227" i="4"/>
  <c r="AV227" i="4"/>
  <c r="BC227" i="4" s="1"/>
  <c r="AZ160" i="4"/>
  <c r="AX160" i="4"/>
  <c r="AV160" i="4"/>
  <c r="BA160" i="4"/>
  <c r="AY160" i="4"/>
  <c r="AW160" i="4"/>
  <c r="AZ159" i="4"/>
  <c r="AX159" i="4"/>
  <c r="AV159" i="4"/>
  <c r="BA159" i="4"/>
  <c r="AY159" i="4"/>
  <c r="AW159" i="4"/>
  <c r="AZ158" i="4"/>
  <c r="AX158" i="4"/>
  <c r="AV158" i="4"/>
  <c r="BA158" i="4"/>
  <c r="AY158" i="4"/>
  <c r="AW158" i="4"/>
  <c r="AZ157" i="4"/>
  <c r="AX157" i="4"/>
  <c r="AV157" i="4"/>
  <c r="BA157" i="4"/>
  <c r="AY157" i="4"/>
  <c r="AW157" i="4"/>
  <c r="AZ156" i="4"/>
  <c r="AX156" i="4"/>
  <c r="AV156" i="4"/>
  <c r="BA156" i="4"/>
  <c r="AY156" i="4"/>
  <c r="AW156" i="4"/>
  <c r="AZ155" i="4"/>
  <c r="AX155" i="4"/>
  <c r="AV155" i="4"/>
  <c r="BA155" i="4"/>
  <c r="AY155" i="4"/>
  <c r="AW155" i="4"/>
  <c r="AZ88" i="4"/>
  <c r="AX88" i="4"/>
  <c r="AV88" i="4"/>
  <c r="BA88" i="4"/>
  <c r="AY88" i="4"/>
  <c r="AW88" i="4"/>
  <c r="BC88" i="4" s="1"/>
  <c r="BD88" i="4" s="1"/>
  <c r="BE88" i="4" s="1"/>
  <c r="AZ87" i="4"/>
  <c r="AX87" i="4"/>
  <c r="AV87" i="4"/>
  <c r="BC87" i="4" s="1"/>
  <c r="BD87" i="4" s="1"/>
  <c r="BE87" i="4" s="1"/>
  <c r="BA87" i="4"/>
  <c r="AY87" i="4"/>
  <c r="AW87" i="4"/>
  <c r="AZ86" i="4"/>
  <c r="AX86" i="4"/>
  <c r="AV86" i="4"/>
  <c r="BA86" i="4"/>
  <c r="AY86" i="4"/>
  <c r="AW86" i="4"/>
  <c r="AZ85" i="4"/>
  <c r="AX85" i="4"/>
  <c r="AV85" i="4"/>
  <c r="BA85" i="4"/>
  <c r="AY85" i="4"/>
  <c r="AW85" i="4"/>
  <c r="BB141" i="4"/>
  <c r="BB139" i="4"/>
  <c r="BB137" i="4"/>
  <c r="AV142" i="4"/>
  <c r="BC136" i="4" s="1"/>
  <c r="BB136" i="4"/>
  <c r="AZ142" i="4"/>
  <c r="BC140" i="4" s="1"/>
  <c r="AW142" i="4"/>
  <c r="BC137" i="4" s="1"/>
  <c r="BA142" i="4"/>
  <c r="BC141" i="4" s="1"/>
  <c r="AZ339" i="4"/>
  <c r="AX339" i="4"/>
  <c r="AV339" i="4"/>
  <c r="BA339" i="4"/>
  <c r="AY339" i="4"/>
  <c r="AW339" i="4"/>
  <c r="AZ264" i="4"/>
  <c r="AX264" i="4"/>
  <c r="AV264" i="4"/>
  <c r="BA264" i="4"/>
  <c r="AY264" i="4"/>
  <c r="AW264" i="4"/>
  <c r="BA228" i="4"/>
  <c r="AY228" i="4"/>
  <c r="AW228" i="4"/>
  <c r="AZ228" i="4"/>
  <c r="AX228" i="4"/>
  <c r="AV228" i="4"/>
  <c r="BC228" i="4" s="1"/>
  <c r="BD228" i="4" s="1"/>
  <c r="BE228" i="4" s="1"/>
  <c r="BA304" i="4"/>
  <c r="AY304" i="4"/>
  <c r="AW304" i="4"/>
  <c r="AZ304" i="4"/>
  <c r="AX304" i="4"/>
  <c r="AV304" i="4"/>
  <c r="AZ195" i="4"/>
  <c r="AX195" i="4"/>
  <c r="AV195" i="4"/>
  <c r="BA195" i="4"/>
  <c r="AW195" i="4"/>
  <c r="AY195" i="4"/>
  <c r="AZ191" i="4"/>
  <c r="AX191" i="4"/>
  <c r="AV191" i="4"/>
  <c r="BA191" i="4"/>
  <c r="AW191" i="4"/>
  <c r="AY191" i="4"/>
  <c r="AZ84" i="4"/>
  <c r="AX84" i="4"/>
  <c r="AV84" i="4"/>
  <c r="AY84" i="4"/>
  <c r="BA84" i="4"/>
  <c r="AW84" i="4"/>
  <c r="BA124" i="4"/>
  <c r="AY124" i="4"/>
  <c r="AW124" i="4"/>
  <c r="AZ124" i="4"/>
  <c r="AX124" i="4"/>
  <c r="AV124" i="4"/>
  <c r="BC124" i="4" s="1"/>
  <c r="BD124" i="4" s="1"/>
  <c r="BE124" i="4" s="1"/>
  <c r="BA120" i="4"/>
  <c r="AY120" i="4"/>
  <c r="AW120" i="4"/>
  <c r="AZ120" i="4"/>
  <c r="AX120" i="4"/>
  <c r="AV120" i="4"/>
  <c r="BB68" i="4"/>
  <c r="BA51" i="4"/>
  <c r="AY51" i="4"/>
  <c r="AW51" i="4"/>
  <c r="AZ51" i="4"/>
  <c r="AV51" i="4"/>
  <c r="AX51" i="4"/>
  <c r="BA49" i="4"/>
  <c r="AY49" i="4"/>
  <c r="AW49" i="4"/>
  <c r="AZ49" i="4"/>
  <c r="AV49" i="4"/>
  <c r="AX49" i="4"/>
  <c r="BA375" i="4"/>
  <c r="AY375" i="4"/>
  <c r="AW375" i="4"/>
  <c r="AZ375" i="4"/>
  <c r="AX375" i="4"/>
  <c r="AV375" i="4"/>
  <c r="BC375" i="4" s="1"/>
  <c r="BD375" i="4" s="1"/>
  <c r="BE375" i="4" s="1"/>
  <c r="AZ340" i="4"/>
  <c r="AX340" i="4"/>
  <c r="AV340" i="4"/>
  <c r="BA340" i="4"/>
  <c r="AY340" i="4"/>
  <c r="AW340" i="4"/>
  <c r="AZ336" i="4"/>
  <c r="AX336" i="4"/>
  <c r="AV336" i="4"/>
  <c r="BA336" i="4"/>
  <c r="AY336" i="4"/>
  <c r="AW336" i="4"/>
  <c r="AZ268" i="4"/>
  <c r="AX268" i="4"/>
  <c r="AV268" i="4"/>
  <c r="BA268" i="4"/>
  <c r="AY268" i="4"/>
  <c r="AW268" i="4"/>
  <c r="AZ266" i="4"/>
  <c r="AX266" i="4"/>
  <c r="AV266" i="4"/>
  <c r="BA266" i="4"/>
  <c r="AY266" i="4"/>
  <c r="AW266" i="4"/>
  <c r="BB392" i="4"/>
  <c r="BH375" i="4" s="1"/>
  <c r="AV394" i="4"/>
  <c r="BC388" i="4" s="1"/>
  <c r="BB388" i="4"/>
  <c r="AW394" i="4"/>
  <c r="BC389" i="4" s="1"/>
  <c r="BA394" i="4"/>
  <c r="BC393" i="4" s="1"/>
  <c r="BH376" i="4" s="1"/>
  <c r="BA303" i="4"/>
  <c r="AY303" i="4"/>
  <c r="AW303" i="4"/>
  <c r="AZ303" i="4"/>
  <c r="AX303" i="4"/>
  <c r="AV303" i="4"/>
  <c r="BC303" i="4" s="1"/>
  <c r="BD303" i="4" s="1"/>
  <c r="BE303" i="4" s="1"/>
  <c r="BF303" i="4" s="1"/>
  <c r="BA299" i="4"/>
  <c r="AY299" i="4"/>
  <c r="AW299" i="4"/>
  <c r="AZ299" i="4"/>
  <c r="AX299" i="4"/>
  <c r="AV299" i="4"/>
  <c r="BC299" i="4" s="1"/>
  <c r="BA229" i="4"/>
  <c r="AY229" i="4"/>
  <c r="AW229" i="4"/>
  <c r="AZ229" i="4"/>
  <c r="AX229" i="4"/>
  <c r="AV229" i="4"/>
  <c r="AZ196" i="4"/>
  <c r="AX196" i="4"/>
  <c r="AV196" i="4"/>
  <c r="AY196" i="4"/>
  <c r="BA196" i="4"/>
  <c r="AW196" i="4"/>
  <c r="AZ192" i="4"/>
  <c r="AX192" i="4"/>
  <c r="AV192" i="4"/>
  <c r="AY192" i="4"/>
  <c r="BA192" i="4"/>
  <c r="AW192" i="4"/>
  <c r="AX70" i="4"/>
  <c r="BC66" i="4" s="1"/>
  <c r="BH49" i="4" s="1"/>
  <c r="AZ70" i="4"/>
  <c r="BC68" i="4" s="1"/>
  <c r="AW70" i="4"/>
  <c r="BC65" i="4" s="1"/>
  <c r="BA70" i="4"/>
  <c r="BC69" i="4" s="1"/>
  <c r="BH52" i="4" s="1"/>
  <c r="AZ16" i="4"/>
  <c r="AX16" i="4"/>
  <c r="AV16" i="4"/>
  <c r="BA16" i="4"/>
  <c r="AY16" i="4"/>
  <c r="AW16" i="4"/>
  <c r="AZ15" i="4"/>
  <c r="AX15" i="4"/>
  <c r="AV15" i="4"/>
  <c r="BA15" i="4"/>
  <c r="AY15" i="4"/>
  <c r="AW15" i="4"/>
  <c r="AZ14" i="4"/>
  <c r="AX14" i="4"/>
  <c r="AV14" i="4"/>
  <c r="BA14" i="4"/>
  <c r="AY14" i="4"/>
  <c r="AW14" i="4"/>
  <c r="AZ13" i="4"/>
  <c r="AX13" i="4"/>
  <c r="AV13" i="4"/>
  <c r="BA13" i="4"/>
  <c r="AY13" i="4"/>
  <c r="AW13" i="4"/>
  <c r="AZ12" i="4"/>
  <c r="AX12" i="4"/>
  <c r="AV12" i="4"/>
  <c r="AW12" i="4"/>
  <c r="BA12" i="4"/>
  <c r="AY12" i="4"/>
  <c r="AZ11" i="4"/>
  <c r="AX11" i="4"/>
  <c r="AV11" i="4"/>
  <c r="BA11" i="4"/>
  <c r="AY11" i="4"/>
  <c r="AW11" i="4"/>
  <c r="BB65" i="4"/>
  <c r="BA301" i="4"/>
  <c r="AY301" i="4"/>
  <c r="AW301" i="4"/>
  <c r="AZ301" i="4"/>
  <c r="AX301" i="4"/>
  <c r="AV301" i="4"/>
  <c r="BA232" i="4"/>
  <c r="AY232" i="4"/>
  <c r="AW232" i="4"/>
  <c r="AZ232" i="4"/>
  <c r="AX232" i="4"/>
  <c r="AV232" i="4"/>
  <c r="BC232" i="4" s="1"/>
  <c r="BD232" i="4" s="1"/>
  <c r="BE232" i="4" s="1"/>
  <c r="BF232" i="4" s="1"/>
  <c r="BA230" i="4"/>
  <c r="AY230" i="4"/>
  <c r="AW230" i="4"/>
  <c r="AZ230" i="4"/>
  <c r="AX230" i="4"/>
  <c r="AV230" i="4"/>
  <c r="BC230" i="4" s="1"/>
  <c r="BD230" i="4" s="1"/>
  <c r="BE230" i="4" s="1"/>
  <c r="AZ337" i="4"/>
  <c r="AX337" i="4"/>
  <c r="AV337" i="4"/>
  <c r="BA337" i="4"/>
  <c r="AY337" i="4"/>
  <c r="AW337" i="4"/>
  <c r="AZ335" i="4"/>
  <c r="AX335" i="4"/>
  <c r="AV335" i="4"/>
  <c r="BA335" i="4"/>
  <c r="AY335" i="4"/>
  <c r="AW335" i="4"/>
  <c r="BA300" i="4"/>
  <c r="AY300" i="4"/>
  <c r="AW300" i="4"/>
  <c r="AZ300" i="4"/>
  <c r="AX300" i="4"/>
  <c r="AV300" i="4"/>
  <c r="AG454" i="4"/>
  <c r="AE455" i="4"/>
  <c r="BA376" i="4"/>
  <c r="AY376" i="4"/>
  <c r="AW376" i="4"/>
  <c r="AZ376" i="4"/>
  <c r="AX376" i="4"/>
  <c r="AV376" i="4"/>
  <c r="BA374" i="4"/>
  <c r="AY374" i="4"/>
  <c r="AW374" i="4"/>
  <c r="AZ374" i="4"/>
  <c r="AX374" i="4"/>
  <c r="AV374" i="4"/>
  <c r="BC374" i="4" s="1"/>
  <c r="BD374" i="4" s="1"/>
  <c r="BE374" i="4" s="1"/>
  <c r="BB389" i="4"/>
  <c r="AZ194" i="4"/>
  <c r="AX194" i="4"/>
  <c r="AV194" i="4"/>
  <c r="AY194" i="4"/>
  <c r="BA194" i="4"/>
  <c r="AW194" i="4"/>
  <c r="AX142" i="4"/>
  <c r="BC138" i="4" s="1"/>
  <c r="AY142" i="4"/>
  <c r="BC139" i="4" s="1"/>
  <c r="BA123" i="4"/>
  <c r="AY123" i="4"/>
  <c r="AW123" i="4"/>
  <c r="AZ123" i="4"/>
  <c r="AX123" i="4"/>
  <c r="AV123" i="4"/>
  <c r="BC123" i="4" s="1"/>
  <c r="BD123" i="4" s="1"/>
  <c r="BE123" i="4" s="1"/>
  <c r="BA121" i="4"/>
  <c r="AY121" i="4"/>
  <c r="AW121" i="4"/>
  <c r="AZ121" i="4"/>
  <c r="AX121" i="4"/>
  <c r="AV121" i="4"/>
  <c r="BA119" i="4"/>
  <c r="AY119" i="4"/>
  <c r="AW119" i="4"/>
  <c r="AZ119" i="4"/>
  <c r="AX119" i="4"/>
  <c r="AV119" i="4"/>
  <c r="BB67" i="4"/>
  <c r="BH50" i="4" s="1"/>
  <c r="BA47" i="4"/>
  <c r="AY47" i="4"/>
  <c r="AW47" i="4"/>
  <c r="AZ47" i="4"/>
  <c r="AX47" i="4"/>
  <c r="AV47" i="4"/>
  <c r="BH123" i="4" l="1"/>
  <c r="BC119" i="4"/>
  <c r="AA124" i="4" s="1"/>
  <c r="BC122" i="4"/>
  <c r="BD122" i="4" s="1"/>
  <c r="BE122" i="4" s="1"/>
  <c r="BC120" i="4"/>
  <c r="BD120" i="4" s="1"/>
  <c r="BE120" i="4" s="1"/>
  <c r="BC121" i="4"/>
  <c r="BD121" i="4" s="1"/>
  <c r="BE121" i="4" s="1"/>
  <c r="BC48" i="4"/>
  <c r="BD48" i="4" s="1"/>
  <c r="BE48" i="4" s="1"/>
  <c r="BC86" i="4"/>
  <c r="BD86" i="4" s="1"/>
  <c r="BE86" i="4" s="1"/>
  <c r="BF86" i="4" s="1"/>
  <c r="BC49" i="4"/>
  <c r="BD49" i="4" s="1"/>
  <c r="BE49" i="4" s="1"/>
  <c r="BF49" i="4" s="1"/>
  <c r="BC47" i="4"/>
  <c r="BD47" i="4" s="1"/>
  <c r="BE47" i="4" s="1"/>
  <c r="AG33" i="9"/>
  <c r="A33" i="9" s="1"/>
  <c r="A32" i="9"/>
  <c r="AF32" i="9"/>
  <c r="AF33" i="9" s="1"/>
  <c r="AF34" i="9" s="1"/>
  <c r="AF420" i="4"/>
  <c r="AF276" i="4"/>
  <c r="BH121" i="4"/>
  <c r="BF88" i="4"/>
  <c r="BH51" i="4"/>
  <c r="BH48" i="4"/>
  <c r="BF87" i="4"/>
  <c r="BF302" i="4"/>
  <c r="AF132" i="4"/>
  <c r="BF230" i="4"/>
  <c r="BF228" i="4"/>
  <c r="BC84" i="4"/>
  <c r="BD84" i="4" s="1"/>
  <c r="BE84" i="4" s="1"/>
  <c r="BF84" i="4" s="1"/>
  <c r="BC85" i="4"/>
  <c r="BD85" i="4" s="1"/>
  <c r="BE85" i="4" s="1"/>
  <c r="BF85" i="4" s="1"/>
  <c r="BC83" i="4"/>
  <c r="BD83" i="4" s="1"/>
  <c r="BC412" i="4"/>
  <c r="BD412" i="4" s="1"/>
  <c r="BE412" i="4" s="1"/>
  <c r="BF412" i="4" s="1"/>
  <c r="BC411" i="4"/>
  <c r="BD411" i="4" s="1"/>
  <c r="BE411" i="4" s="1"/>
  <c r="BF411" i="4" s="1"/>
  <c r="BC410" i="4"/>
  <c r="BD410" i="4" s="1"/>
  <c r="BE410" i="4" s="1"/>
  <c r="BF410" i="4" s="1"/>
  <c r="AG421" i="4"/>
  <c r="AF421" i="4" s="1"/>
  <c r="A420" i="4"/>
  <c r="BC409" i="4"/>
  <c r="BD409" i="4" s="1"/>
  <c r="BE409" i="4" s="1"/>
  <c r="BF409" i="4" s="1"/>
  <c r="BC408" i="4"/>
  <c r="BD408" i="4" s="1"/>
  <c r="BE408" i="4" s="1"/>
  <c r="BF408" i="4" s="1"/>
  <c r="BC407" i="4"/>
  <c r="BC376" i="4"/>
  <c r="BD376" i="4" s="1"/>
  <c r="BE376" i="4" s="1"/>
  <c r="BF376" i="4" s="1"/>
  <c r="BF375" i="4"/>
  <c r="BC371" i="4"/>
  <c r="BC372" i="4"/>
  <c r="BD372" i="4" s="1"/>
  <c r="BE372" i="4" s="1"/>
  <c r="BC373" i="4"/>
  <c r="BD373" i="4" s="1"/>
  <c r="BE373" i="4" s="1"/>
  <c r="BF373" i="4" s="1"/>
  <c r="AG384" i="4"/>
  <c r="A383" i="4"/>
  <c r="AF383" i="4"/>
  <c r="AA374" i="4"/>
  <c r="BF374" i="4"/>
  <c r="AA373" i="4"/>
  <c r="AA372" i="4"/>
  <c r="BD371" i="4"/>
  <c r="AB376" i="4" s="1"/>
  <c r="AA371" i="4"/>
  <c r="BC339" i="4"/>
  <c r="BD339" i="4" s="1"/>
  <c r="BE339" i="4" s="1"/>
  <c r="BF339" i="4" s="1"/>
  <c r="BC340" i="4"/>
  <c r="BD340" i="4" s="1"/>
  <c r="BE340" i="4" s="1"/>
  <c r="BF340" i="4" s="1"/>
  <c r="BC338" i="4"/>
  <c r="BD338" i="4" s="1"/>
  <c r="BE338" i="4" s="1"/>
  <c r="BF338" i="4" s="1"/>
  <c r="AG348" i="4"/>
  <c r="A347" i="4"/>
  <c r="AF347" i="4"/>
  <c r="AF348" i="4" s="1"/>
  <c r="BC337" i="4"/>
  <c r="BD337" i="4" s="1"/>
  <c r="BE337" i="4" s="1"/>
  <c r="BF337" i="4" s="1"/>
  <c r="BC336" i="4"/>
  <c r="BD336" i="4" s="1"/>
  <c r="BE336" i="4" s="1"/>
  <c r="BF336" i="4" s="1"/>
  <c r="BC335" i="4"/>
  <c r="BC304" i="4"/>
  <c r="BD304" i="4" s="1"/>
  <c r="BE304" i="4" s="1"/>
  <c r="BF304" i="4" s="1"/>
  <c r="AG312" i="4"/>
  <c r="A311" i="4"/>
  <c r="AF311" i="4"/>
  <c r="BC301" i="4"/>
  <c r="BD301" i="4" s="1"/>
  <c r="BE301" i="4" s="1"/>
  <c r="BF301" i="4" s="1"/>
  <c r="BC300" i="4"/>
  <c r="BD300" i="4" s="1"/>
  <c r="BE300" i="4" s="1"/>
  <c r="BF300" i="4" s="1"/>
  <c r="AA300" i="4"/>
  <c r="AA299" i="4"/>
  <c r="BD299" i="4"/>
  <c r="AB304" i="4" s="1"/>
  <c r="BC267" i="4"/>
  <c r="BD267" i="4" s="1"/>
  <c r="BE267" i="4" s="1"/>
  <c r="BF267" i="4" s="1"/>
  <c r="BC268" i="4"/>
  <c r="BD268" i="4" s="1"/>
  <c r="BE268" i="4" s="1"/>
  <c r="BF268" i="4" s="1"/>
  <c r="BC266" i="4"/>
  <c r="BD266" i="4" s="1"/>
  <c r="BE266" i="4" s="1"/>
  <c r="BF266" i="4" s="1"/>
  <c r="AG277" i="4"/>
  <c r="AF277" i="4" s="1"/>
  <c r="A276" i="4"/>
  <c r="BC265" i="4"/>
  <c r="BD265" i="4" s="1"/>
  <c r="BE265" i="4" s="1"/>
  <c r="BF265" i="4" s="1"/>
  <c r="BC264" i="4"/>
  <c r="BD264" i="4" s="1"/>
  <c r="BE264" i="4" s="1"/>
  <c r="BF264" i="4" s="1"/>
  <c r="BC263" i="4"/>
  <c r="AG240" i="4"/>
  <c r="A239" i="4"/>
  <c r="AF239" i="4"/>
  <c r="BC229" i="4"/>
  <c r="BD229" i="4" s="1"/>
  <c r="BE229" i="4" s="1"/>
  <c r="BF229" i="4" s="1"/>
  <c r="AA229" i="4"/>
  <c r="AA228" i="4"/>
  <c r="AA227" i="4"/>
  <c r="BD227" i="4"/>
  <c r="AB232" i="4" s="1"/>
  <c r="AB227" i="4"/>
  <c r="BC196" i="4"/>
  <c r="BD196" i="4" s="1"/>
  <c r="BE196" i="4" s="1"/>
  <c r="BF196" i="4" s="1"/>
  <c r="BC195" i="4"/>
  <c r="BD195" i="4" s="1"/>
  <c r="BE195" i="4" s="1"/>
  <c r="BF195" i="4" s="1"/>
  <c r="AG204" i="4"/>
  <c r="A203" i="4"/>
  <c r="AF203" i="4"/>
  <c r="BC194" i="4"/>
  <c r="BD194" i="4" s="1"/>
  <c r="BE194" i="4" s="1"/>
  <c r="BF194" i="4" s="1"/>
  <c r="BC193" i="4"/>
  <c r="BD193" i="4" s="1"/>
  <c r="BE193" i="4" s="1"/>
  <c r="BF193" i="4" s="1"/>
  <c r="BC192" i="4"/>
  <c r="BD192" i="4" s="1"/>
  <c r="BE192" i="4" s="1"/>
  <c r="BF192" i="4" s="1"/>
  <c r="BC191" i="4"/>
  <c r="AA191" i="4"/>
  <c r="BC159" i="4"/>
  <c r="BD159" i="4" s="1"/>
  <c r="BE159" i="4" s="1"/>
  <c r="BF159" i="4" s="1"/>
  <c r="BC160" i="4"/>
  <c r="BD160" i="4" s="1"/>
  <c r="BE160" i="4" s="1"/>
  <c r="BF160" i="4" s="1"/>
  <c r="BC158" i="4"/>
  <c r="BD158" i="4" s="1"/>
  <c r="BE158" i="4" s="1"/>
  <c r="BF158" i="4" s="1"/>
  <c r="AG168" i="4"/>
  <c r="A167" i="4"/>
  <c r="AF167" i="4"/>
  <c r="BC157" i="4"/>
  <c r="BD157" i="4" s="1"/>
  <c r="BE157" i="4" s="1"/>
  <c r="BF157" i="4" s="1"/>
  <c r="BC155" i="4"/>
  <c r="BD155" i="4" s="1"/>
  <c r="BC156" i="4"/>
  <c r="BD156" i="4" s="1"/>
  <c r="BE156" i="4" s="1"/>
  <c r="BF156" i="4" s="1"/>
  <c r="AA123" i="4"/>
  <c r="AG133" i="4"/>
  <c r="A132" i="4"/>
  <c r="BD119" i="4"/>
  <c r="AB124" i="4" s="1"/>
  <c r="BH122" i="4"/>
  <c r="BH120" i="4"/>
  <c r="AA87" i="4"/>
  <c r="AA88" i="4"/>
  <c r="BC50" i="4"/>
  <c r="BD50" i="4" s="1"/>
  <c r="BE50" i="4" s="1"/>
  <c r="BF50" i="4" s="1"/>
  <c r="BC52" i="4"/>
  <c r="BD52" i="4" s="1"/>
  <c r="BE52" i="4" s="1"/>
  <c r="BF52" i="4" s="1"/>
  <c r="BC51" i="4"/>
  <c r="BD51" i="4" s="1"/>
  <c r="BE51" i="4" s="1"/>
  <c r="BF51" i="4" s="1"/>
  <c r="AB88" i="4"/>
  <c r="AG96" i="4"/>
  <c r="A95" i="4"/>
  <c r="AF95" i="4"/>
  <c r="AG60" i="4"/>
  <c r="A59" i="4"/>
  <c r="AF59" i="4"/>
  <c r="BH47" i="4"/>
  <c r="BC14" i="4"/>
  <c r="BD14" i="4" s="1"/>
  <c r="BE14" i="4" s="1"/>
  <c r="BF14" i="4" s="1"/>
  <c r="BC16" i="4"/>
  <c r="BD16" i="4" s="1"/>
  <c r="BE16" i="4" s="1"/>
  <c r="BF16" i="4" s="1"/>
  <c r="BC15" i="4"/>
  <c r="BD15" i="4" s="1"/>
  <c r="BE15" i="4" s="1"/>
  <c r="BF15" i="4" s="1"/>
  <c r="AG25" i="4"/>
  <c r="A24" i="4"/>
  <c r="BH371" i="4"/>
  <c r="BH124" i="4"/>
  <c r="BF124" i="4" s="1"/>
  <c r="BH119" i="4"/>
  <c r="BH372" i="4"/>
  <c r="BF372" i="4" s="1"/>
  <c r="BC12" i="4"/>
  <c r="BD12" i="4" s="1"/>
  <c r="BE12" i="4" s="1"/>
  <c r="BF12" i="4" s="1"/>
  <c r="BC11" i="4"/>
  <c r="BD11" i="4" s="1"/>
  <c r="BC13" i="4"/>
  <c r="BD13" i="4" s="1"/>
  <c r="BE13" i="4" s="1"/>
  <c r="BF13" i="4" s="1"/>
  <c r="BF123" i="4"/>
  <c r="AG443" i="4"/>
  <c r="AE444" i="4"/>
  <c r="AE456" i="4"/>
  <c r="AG455" i="4"/>
  <c r="AF133" i="4" l="1"/>
  <c r="BF48" i="4"/>
  <c r="BF121" i="4"/>
  <c r="AA119" i="4"/>
  <c r="BF120" i="4"/>
  <c r="BF122" i="4"/>
  <c r="AA121" i="4"/>
  <c r="AA122" i="4"/>
  <c r="AA120" i="4"/>
  <c r="AA85" i="4"/>
  <c r="AA84" i="4"/>
  <c r="AA86" i="4"/>
  <c r="AF384" i="4"/>
  <c r="AF204" i="4"/>
  <c r="BE371" i="4"/>
  <c r="BF371" i="4" s="1"/>
  <c r="AB160" i="4"/>
  <c r="BE155" i="4"/>
  <c r="AC160" i="4" s="1"/>
  <c r="AB155" i="4"/>
  <c r="AB161" i="4" s="1"/>
  <c r="S160" i="4" s="1"/>
  <c r="AA155" i="4"/>
  <c r="AB85" i="4"/>
  <c r="AA83" i="4"/>
  <c r="AB48" i="4"/>
  <c r="AB87" i="4"/>
  <c r="BE83" i="4"/>
  <c r="AC88" i="4" s="1"/>
  <c r="AF240" i="4"/>
  <c r="AF312" i="4"/>
  <c r="BE119" i="4"/>
  <c r="BF119" i="4" s="1"/>
  <c r="AD133" i="4" s="1"/>
  <c r="AF168" i="4"/>
  <c r="AB52" i="4"/>
  <c r="AF60" i="4"/>
  <c r="AB50" i="4"/>
  <c r="AB51" i="4"/>
  <c r="AA50" i="4"/>
  <c r="AA49" i="4"/>
  <c r="AA11" i="4"/>
  <c r="AB11" i="4"/>
  <c r="AB17" i="4" s="1"/>
  <c r="AA12" i="4"/>
  <c r="AA192" i="4"/>
  <c r="AB299" i="4"/>
  <c r="AB305" i="4" s="1"/>
  <c r="S300" i="4" s="1"/>
  <c r="BD191" i="4"/>
  <c r="AB196" i="4" s="1"/>
  <c r="AA156" i="4"/>
  <c r="AB191" i="4"/>
  <c r="AB197" i="4" s="1"/>
  <c r="S196" i="4" s="1"/>
  <c r="AA411" i="4"/>
  <c r="AA412" i="4"/>
  <c r="AA407" i="4"/>
  <c r="BD407" i="4"/>
  <c r="AB412" i="4" s="1"/>
  <c r="AA408" i="4"/>
  <c r="AG422" i="4"/>
  <c r="A421" i="4"/>
  <c r="AA409" i="4"/>
  <c r="AA410" i="4"/>
  <c r="AB408" i="4"/>
  <c r="AB409" i="4"/>
  <c r="BE407" i="4"/>
  <c r="AC412" i="4" s="1"/>
  <c r="AB371" i="4"/>
  <c r="AB377" i="4" s="1"/>
  <c r="S372" i="4" s="1"/>
  <c r="AD385" i="4"/>
  <c r="AC375" i="4"/>
  <c r="AC376" i="4"/>
  <c r="AA376" i="4"/>
  <c r="AA375" i="4"/>
  <c r="AD384" i="4"/>
  <c r="J375" i="4"/>
  <c r="AB374" i="4"/>
  <c r="AB375" i="4"/>
  <c r="AG385" i="4"/>
  <c r="A384" i="4"/>
  <c r="AD383" i="4"/>
  <c r="AC373" i="4"/>
  <c r="AC374" i="4"/>
  <c r="AD382" i="4"/>
  <c r="J373" i="4"/>
  <c r="AB372" i="4"/>
  <c r="AB373" i="4"/>
  <c r="AD381" i="4"/>
  <c r="AC371" i="4"/>
  <c r="J371" i="4" s="1"/>
  <c r="AC372" i="4"/>
  <c r="S371" i="4"/>
  <c r="AD380" i="4"/>
  <c r="AA340" i="4"/>
  <c r="BD335" i="4"/>
  <c r="BE335" i="4" s="1"/>
  <c r="AA339" i="4"/>
  <c r="AG349" i="4"/>
  <c r="A348" i="4"/>
  <c r="AB338" i="4"/>
  <c r="AA337" i="4"/>
  <c r="AA338" i="4"/>
  <c r="AB336" i="4"/>
  <c r="AB337" i="4"/>
  <c r="AB335" i="4"/>
  <c r="AB341" i="4" s="1"/>
  <c r="AA335" i="4"/>
  <c r="AA336" i="4"/>
  <c r="S335" i="4"/>
  <c r="AC335" i="4"/>
  <c r="AA304" i="4"/>
  <c r="AG313" i="4"/>
  <c r="A312" i="4"/>
  <c r="AB302" i="4"/>
  <c r="AB303" i="4"/>
  <c r="AA303" i="4"/>
  <c r="AA302" i="4"/>
  <c r="AB300" i="4"/>
  <c r="S299" i="4" s="1"/>
  <c r="AB301" i="4"/>
  <c r="AA301" i="4"/>
  <c r="BE299" i="4"/>
  <c r="AC304" i="4" s="1"/>
  <c r="AC299" i="4"/>
  <c r="AA267" i="4"/>
  <c r="AA268" i="4"/>
  <c r="BD263" i="4"/>
  <c r="AA263" i="4"/>
  <c r="AA264" i="4"/>
  <c r="AB266" i="4"/>
  <c r="AB267" i="4"/>
  <c r="AG278" i="4"/>
  <c r="A277" i="4"/>
  <c r="AA265" i="4"/>
  <c r="AA266" i="4"/>
  <c r="AB264" i="4"/>
  <c r="AB265" i="4"/>
  <c r="AA232" i="4"/>
  <c r="AG241" i="4"/>
  <c r="A240" i="4"/>
  <c r="AB230" i="4"/>
  <c r="AB231" i="4"/>
  <c r="AA231" i="4"/>
  <c r="AA230" i="4"/>
  <c r="AB228" i="4"/>
  <c r="AB229" i="4"/>
  <c r="BE227" i="4"/>
  <c r="AC232" i="4" s="1"/>
  <c r="AB233" i="4"/>
  <c r="S227" i="4"/>
  <c r="AA195" i="4"/>
  <c r="AA196" i="4"/>
  <c r="AB194" i="4"/>
  <c r="AB195" i="4"/>
  <c r="S195" i="4" s="1"/>
  <c r="AG205" i="4"/>
  <c r="A204" i="4"/>
  <c r="AA193" i="4"/>
  <c r="AA194" i="4"/>
  <c r="AB192" i="4"/>
  <c r="S191" i="4"/>
  <c r="AA159" i="4"/>
  <c r="AA160" i="4"/>
  <c r="J160" i="4"/>
  <c r="AG169" i="4"/>
  <c r="A168" i="4"/>
  <c r="AC159" i="4"/>
  <c r="AB158" i="4"/>
  <c r="AB159" i="4"/>
  <c r="AA157" i="4"/>
  <c r="AA158" i="4"/>
  <c r="AB156" i="4"/>
  <c r="AB157" i="4"/>
  <c r="AC123" i="4"/>
  <c r="AC124" i="4"/>
  <c r="J123" i="4"/>
  <c r="AB122" i="4"/>
  <c r="AB123" i="4"/>
  <c r="AG134" i="4"/>
  <c r="A133" i="4"/>
  <c r="AB120" i="4"/>
  <c r="AB121" i="4"/>
  <c r="AB119" i="4"/>
  <c r="AB125" i="4" s="1"/>
  <c r="AB83" i="4"/>
  <c r="AB89" i="4" s="1"/>
  <c r="AB84" i="4"/>
  <c r="AB86" i="4"/>
  <c r="AB12" i="4"/>
  <c r="AB16" i="4"/>
  <c r="AA13" i="4"/>
  <c r="AB47" i="4"/>
  <c r="AB53" i="4" s="1"/>
  <c r="BF47" i="4"/>
  <c r="AD59" i="4" s="1"/>
  <c r="AB49" i="4"/>
  <c r="AA48" i="4"/>
  <c r="AA51" i="4"/>
  <c r="AA47" i="4"/>
  <c r="AA52" i="4"/>
  <c r="AD61" i="4"/>
  <c r="AC61" i="4" s="1"/>
  <c r="J88" i="4"/>
  <c r="AC87" i="4"/>
  <c r="AF96" i="4"/>
  <c r="AG97" i="4"/>
  <c r="A96" i="4"/>
  <c r="AC51" i="4"/>
  <c r="J51" i="4" s="1"/>
  <c r="AC52" i="4"/>
  <c r="AG61" i="4"/>
  <c r="AF61" i="4" s="1"/>
  <c r="A60" i="4"/>
  <c r="AD60" i="4"/>
  <c r="S51" i="4"/>
  <c r="AC49" i="4"/>
  <c r="J49" i="4" s="1"/>
  <c r="AC50" i="4"/>
  <c r="AC47" i="4"/>
  <c r="J47" i="4" s="1"/>
  <c r="AC48" i="4"/>
  <c r="AA16" i="4"/>
  <c r="BE11" i="4"/>
  <c r="AC16" i="4" s="1"/>
  <c r="J16" i="4" s="1"/>
  <c r="AB14" i="4"/>
  <c r="AB15" i="4"/>
  <c r="AA14" i="4"/>
  <c r="AA15" i="4"/>
  <c r="A25" i="4"/>
  <c r="AC14" i="4"/>
  <c r="J14" i="4" s="1"/>
  <c r="AF25" i="4"/>
  <c r="AB13" i="4"/>
  <c r="AG456" i="4"/>
  <c r="AE457" i="4"/>
  <c r="AE445" i="4"/>
  <c r="AG444" i="4"/>
  <c r="BF11" i="4" l="1"/>
  <c r="AD22" i="4" s="1"/>
  <c r="J22" i="4" s="1"/>
  <c r="S155" i="4"/>
  <c r="AC156" i="4"/>
  <c r="J156" i="4" s="1"/>
  <c r="O156" i="4" s="1"/>
  <c r="BF155" i="4"/>
  <c r="AC155" i="4"/>
  <c r="J155" i="4" s="1"/>
  <c r="AC157" i="4"/>
  <c r="J157" i="4" s="1"/>
  <c r="AC158" i="4"/>
  <c r="J158" i="4" s="1"/>
  <c r="Y158" i="4" s="1"/>
  <c r="AD158" i="4" s="1"/>
  <c r="AC121" i="4"/>
  <c r="J121" i="4" s="1"/>
  <c r="M121" i="4" s="1"/>
  <c r="AC119" i="4"/>
  <c r="J119" i="4" s="1"/>
  <c r="O119" i="4" s="1"/>
  <c r="AC83" i="4"/>
  <c r="BF83" i="4"/>
  <c r="AD93" i="4" s="1"/>
  <c r="AC86" i="4"/>
  <c r="J86" i="4" s="1"/>
  <c r="M86" i="4" s="1"/>
  <c r="AC85" i="4"/>
  <c r="J85" i="4" s="1"/>
  <c r="AC84" i="4"/>
  <c r="J84" i="4" s="1"/>
  <c r="L84" i="4" s="1"/>
  <c r="AD57" i="4"/>
  <c r="AC57" i="4" s="1"/>
  <c r="AD58" i="4"/>
  <c r="AC58" i="4" s="1"/>
  <c r="AD56" i="4"/>
  <c r="AC56" i="4" s="1"/>
  <c r="AD129" i="4"/>
  <c r="AC129" i="4" s="1"/>
  <c r="AD130" i="4"/>
  <c r="J130" i="4" s="1"/>
  <c r="AC120" i="4"/>
  <c r="AC122" i="4"/>
  <c r="J122" i="4" s="1"/>
  <c r="S84" i="4"/>
  <c r="S47" i="4"/>
  <c r="S11" i="4"/>
  <c r="AC340" i="4"/>
  <c r="BF335" i="4"/>
  <c r="BF299" i="4"/>
  <c r="BE191" i="4"/>
  <c r="AC196" i="4" s="1"/>
  <c r="AC13" i="4"/>
  <c r="J13" i="4" s="1"/>
  <c r="AC337" i="4"/>
  <c r="AC336" i="4"/>
  <c r="J336" i="4" s="1"/>
  <c r="N336" i="4" s="1"/>
  <c r="S336" i="4"/>
  <c r="AC227" i="4"/>
  <c r="J227" i="4" s="1"/>
  <c r="BF227" i="4"/>
  <c r="S228" i="4"/>
  <c r="S119" i="4"/>
  <c r="S83" i="4"/>
  <c r="AC15" i="4"/>
  <c r="J15" i="4" s="1"/>
  <c r="BF191" i="4"/>
  <c r="AD200" i="4" s="1"/>
  <c r="AC200" i="4" s="1"/>
  <c r="AB193" i="4"/>
  <c r="S120" i="4"/>
  <c r="AD128" i="4"/>
  <c r="J128" i="4" s="1"/>
  <c r="AC11" i="4"/>
  <c r="J11" i="4" s="1"/>
  <c r="AC12" i="4"/>
  <c r="J12" i="4" s="1"/>
  <c r="Y12" i="4" s="1"/>
  <c r="AD12" i="4" s="1"/>
  <c r="J412" i="4"/>
  <c r="AC407" i="4"/>
  <c r="AC410" i="4"/>
  <c r="J410" i="4" s="1"/>
  <c r="AC411" i="4"/>
  <c r="AG423" i="4"/>
  <c r="A422" i="4"/>
  <c r="AB410" i="4"/>
  <c r="AB411" i="4"/>
  <c r="AB407" i="4"/>
  <c r="BF407" i="4"/>
  <c r="AF422" i="4"/>
  <c r="AF423" i="4" s="1"/>
  <c r="AD419" i="4"/>
  <c r="AC408" i="4"/>
  <c r="AC409" i="4"/>
  <c r="AD416" i="4"/>
  <c r="AD417" i="4"/>
  <c r="J408" i="4"/>
  <c r="J407" i="4"/>
  <c r="AC416" i="4"/>
  <c r="J416" i="4"/>
  <c r="J376" i="4"/>
  <c r="AC385" i="4"/>
  <c r="J385" i="4"/>
  <c r="S376" i="4"/>
  <c r="A385" i="4"/>
  <c r="S375" i="4"/>
  <c r="AC384" i="4"/>
  <c r="J384" i="4"/>
  <c r="AF385" i="4"/>
  <c r="Q375" i="4"/>
  <c r="M375" i="4"/>
  <c r="N375" i="4"/>
  <c r="R375" i="4"/>
  <c r="O375" i="4"/>
  <c r="K375" i="4"/>
  <c r="L375" i="4"/>
  <c r="P375" i="4"/>
  <c r="Y375" i="4"/>
  <c r="AD375" i="4" s="1"/>
  <c r="U375" i="4"/>
  <c r="T375" i="4"/>
  <c r="W375" i="4"/>
  <c r="S374" i="4"/>
  <c r="J374" i="4"/>
  <c r="AC383" i="4"/>
  <c r="J383" i="4"/>
  <c r="S373" i="4"/>
  <c r="Y373" i="4"/>
  <c r="AD373" i="4" s="1"/>
  <c r="O373" i="4"/>
  <c r="Q373" i="4"/>
  <c r="L373" i="4"/>
  <c r="P373" i="4"/>
  <c r="K373" i="4"/>
  <c r="M373" i="4"/>
  <c r="N373" i="4"/>
  <c r="R373" i="4"/>
  <c r="W373" i="4"/>
  <c r="T373" i="4"/>
  <c r="U373" i="4"/>
  <c r="AC382" i="4"/>
  <c r="J382" i="4"/>
  <c r="J372" i="4"/>
  <c r="AC381" i="4"/>
  <c r="J381" i="4"/>
  <c r="M371" i="4"/>
  <c r="O371" i="4"/>
  <c r="Q371" i="4"/>
  <c r="Y371" i="4"/>
  <c r="AD371" i="4" s="1"/>
  <c r="N371" i="4"/>
  <c r="R371" i="4"/>
  <c r="K371" i="4"/>
  <c r="L371" i="4"/>
  <c r="P371" i="4"/>
  <c r="W371" i="4"/>
  <c r="T371" i="4"/>
  <c r="U371" i="4"/>
  <c r="AC380" i="4"/>
  <c r="J380" i="4"/>
  <c r="AB339" i="4"/>
  <c r="AB340" i="4"/>
  <c r="S340" i="4" s="1"/>
  <c r="AD348" i="4"/>
  <c r="AC348" i="4" s="1"/>
  <c r="AD349" i="4"/>
  <c r="J340" i="4"/>
  <c r="A349" i="4"/>
  <c r="J348" i="4"/>
  <c r="AC338" i="4"/>
  <c r="AC339" i="4"/>
  <c r="AF349" i="4"/>
  <c r="S339" i="4"/>
  <c r="AD346" i="4"/>
  <c r="J346" i="4" s="1"/>
  <c r="AD347" i="4"/>
  <c r="J338" i="4"/>
  <c r="S338" i="4"/>
  <c r="S337" i="4"/>
  <c r="J337" i="4"/>
  <c r="P336" i="4"/>
  <c r="M336" i="4"/>
  <c r="Q336" i="4"/>
  <c r="Y336" i="4"/>
  <c r="U336" i="4"/>
  <c r="W336" i="4"/>
  <c r="T336" i="4"/>
  <c r="AD344" i="4"/>
  <c r="J344" i="4" s="1"/>
  <c r="AD345" i="4"/>
  <c r="J335" i="4"/>
  <c r="AD312" i="4"/>
  <c r="AC312" i="4" s="1"/>
  <c r="AD313" i="4"/>
  <c r="J304" i="4"/>
  <c r="S304" i="4"/>
  <c r="A313" i="4"/>
  <c r="J312" i="4"/>
  <c r="AC302" i="4"/>
  <c r="AC303" i="4"/>
  <c r="S303" i="4"/>
  <c r="AF313" i="4"/>
  <c r="AD310" i="4"/>
  <c r="J310" i="4" s="1"/>
  <c r="AD311" i="4"/>
  <c r="J302" i="4"/>
  <c r="S302" i="4"/>
  <c r="AC300" i="4"/>
  <c r="J300" i="4" s="1"/>
  <c r="AC301" i="4"/>
  <c r="S301" i="4"/>
  <c r="AD308" i="4"/>
  <c r="AC308" i="4" s="1"/>
  <c r="AD309" i="4"/>
  <c r="J308" i="4"/>
  <c r="J299" i="4"/>
  <c r="AB263" i="4"/>
  <c r="AB268" i="4"/>
  <c r="BE263" i="4"/>
  <c r="AG279" i="4"/>
  <c r="A278" i="4"/>
  <c r="AF278" i="4"/>
  <c r="AD240" i="4"/>
  <c r="AC240" i="4" s="1"/>
  <c r="AD241" i="4"/>
  <c r="J232" i="4"/>
  <c r="S232" i="4"/>
  <c r="AC230" i="4"/>
  <c r="J230" i="4" s="1"/>
  <c r="AC231" i="4"/>
  <c r="A241" i="4"/>
  <c r="S231" i="4"/>
  <c r="AF241" i="4"/>
  <c r="AD238" i="4"/>
  <c r="J238" i="4" s="1"/>
  <c r="AD239" i="4"/>
  <c r="S230" i="4"/>
  <c r="S229" i="4"/>
  <c r="AC228" i="4"/>
  <c r="AC229" i="4"/>
  <c r="AD236" i="4"/>
  <c r="J236" i="4" s="1"/>
  <c r="AH444" i="4" s="1"/>
  <c r="AD237" i="4"/>
  <c r="J228" i="4"/>
  <c r="J196" i="4"/>
  <c r="AD205" i="4"/>
  <c r="AC194" i="4"/>
  <c r="AC195" i="4"/>
  <c r="A205" i="4"/>
  <c r="AC191" i="4"/>
  <c r="J191" i="4" s="1"/>
  <c r="S192" i="4"/>
  <c r="AF205" i="4"/>
  <c r="AD203" i="4"/>
  <c r="J194" i="4"/>
  <c r="S194" i="4"/>
  <c r="S193" i="4"/>
  <c r="AC192" i="4"/>
  <c r="AC193" i="4"/>
  <c r="J192" i="4"/>
  <c r="AD168" i="4"/>
  <c r="AC168" i="4" s="1"/>
  <c r="AD169" i="4"/>
  <c r="N160" i="4"/>
  <c r="R160" i="4"/>
  <c r="M160" i="4"/>
  <c r="Q160" i="4"/>
  <c r="U160" i="4"/>
  <c r="Y160" i="4"/>
  <c r="AD160" i="4" s="1"/>
  <c r="L160" i="4"/>
  <c r="P160" i="4"/>
  <c r="K160" i="4"/>
  <c r="O160" i="4"/>
  <c r="W160" i="4"/>
  <c r="T160" i="4"/>
  <c r="J168" i="4"/>
  <c r="A169" i="4"/>
  <c r="S159" i="4"/>
  <c r="J159" i="4"/>
  <c r="AF169" i="4"/>
  <c r="AG170" i="4" s="1"/>
  <c r="AD166" i="4"/>
  <c r="J166" i="4" s="1"/>
  <c r="AD167" i="4"/>
  <c r="S156" i="4"/>
  <c r="S158" i="4"/>
  <c r="S157" i="4"/>
  <c r="AD164" i="4"/>
  <c r="AC164" i="4" s="1"/>
  <c r="AD165" i="4"/>
  <c r="K156" i="4"/>
  <c r="M156" i="4"/>
  <c r="T156" i="4"/>
  <c r="J124" i="4"/>
  <c r="AC133" i="4"/>
  <c r="J133" i="4"/>
  <c r="S124" i="4"/>
  <c r="AD131" i="4"/>
  <c r="AC131" i="4" s="1"/>
  <c r="AD132" i="4"/>
  <c r="AG135" i="4"/>
  <c r="A134" i="4"/>
  <c r="K123" i="4"/>
  <c r="O123" i="4"/>
  <c r="L123" i="4"/>
  <c r="P123" i="4"/>
  <c r="Y123" i="4"/>
  <c r="AD123" i="4" s="1"/>
  <c r="M123" i="4"/>
  <c r="Q123" i="4"/>
  <c r="N123" i="4"/>
  <c r="R123" i="4"/>
  <c r="W123" i="4"/>
  <c r="U123" i="4"/>
  <c r="T123" i="4"/>
  <c r="S123" i="4"/>
  <c r="AF134" i="4"/>
  <c r="S122" i="4"/>
  <c r="S121" i="4"/>
  <c r="J120" i="4"/>
  <c r="W119" i="4"/>
  <c r="S12" i="4"/>
  <c r="S48" i="4"/>
  <c r="J61" i="4"/>
  <c r="O61" i="4" s="1"/>
  <c r="AD96" i="4"/>
  <c r="AC96" i="4" s="1"/>
  <c r="AD97" i="4"/>
  <c r="S88" i="4"/>
  <c r="N88" i="4"/>
  <c r="R88" i="4"/>
  <c r="M88" i="4"/>
  <c r="Q88" i="4"/>
  <c r="U88" i="4"/>
  <c r="Y88" i="4"/>
  <c r="AD88" i="4" s="1"/>
  <c r="L88" i="4"/>
  <c r="P88" i="4"/>
  <c r="T88" i="4"/>
  <c r="K88" i="4"/>
  <c r="O88" i="4"/>
  <c r="W88" i="4"/>
  <c r="S87" i="4"/>
  <c r="J87" i="4"/>
  <c r="J96" i="4"/>
  <c r="A97" i="4"/>
  <c r="AF97" i="4"/>
  <c r="AD95" i="4"/>
  <c r="S86" i="4"/>
  <c r="S85" i="4"/>
  <c r="J83" i="4"/>
  <c r="J52" i="4"/>
  <c r="S52" i="4"/>
  <c r="Q51" i="4"/>
  <c r="Y51" i="4"/>
  <c r="AD51" i="4" s="1"/>
  <c r="O51" i="4"/>
  <c r="L51" i="4"/>
  <c r="P51" i="4"/>
  <c r="M51" i="4"/>
  <c r="K51" i="4"/>
  <c r="N51" i="4"/>
  <c r="R51" i="4"/>
  <c r="W51" i="4"/>
  <c r="U51" i="4"/>
  <c r="T51" i="4"/>
  <c r="AC60" i="4"/>
  <c r="J60" i="4"/>
  <c r="AG62" i="4"/>
  <c r="A61" i="4"/>
  <c r="S50" i="4"/>
  <c r="J50" i="4"/>
  <c r="AC59" i="4"/>
  <c r="J59" i="4"/>
  <c r="S49" i="4"/>
  <c r="Q49" i="4"/>
  <c r="Y49" i="4"/>
  <c r="AD49" i="4" s="1"/>
  <c r="O49" i="4"/>
  <c r="L49" i="4"/>
  <c r="P49" i="4"/>
  <c r="M49" i="4"/>
  <c r="K49" i="4"/>
  <c r="N49" i="4"/>
  <c r="R49" i="4"/>
  <c r="U49" i="4"/>
  <c r="W49" i="4"/>
  <c r="T49" i="4"/>
  <c r="J48" i="4"/>
  <c r="Q47" i="4"/>
  <c r="N47" i="4"/>
  <c r="R47" i="4"/>
  <c r="K47" i="4"/>
  <c r="O47" i="4"/>
  <c r="M47" i="4"/>
  <c r="L47" i="4"/>
  <c r="P47" i="4"/>
  <c r="Y47" i="4"/>
  <c r="AD47" i="4" s="1"/>
  <c r="U47" i="4"/>
  <c r="W47" i="4"/>
  <c r="T47" i="4"/>
  <c r="AD24" i="4"/>
  <c r="AC24" i="4" s="1"/>
  <c r="AD25" i="4"/>
  <c r="S16" i="4"/>
  <c r="N16" i="4"/>
  <c r="P16" i="4"/>
  <c r="K16" i="4"/>
  <c r="O16" i="4"/>
  <c r="Y16" i="4"/>
  <c r="AD16" i="4" s="1"/>
  <c r="R16" i="4"/>
  <c r="L16" i="4"/>
  <c r="M16" i="4"/>
  <c r="Q16" i="4"/>
  <c r="T16" i="4"/>
  <c r="U16" i="4"/>
  <c r="W16" i="4"/>
  <c r="S15" i="4"/>
  <c r="AG26" i="4"/>
  <c r="AF26" i="4" s="1"/>
  <c r="AD23" i="4"/>
  <c r="S14" i="4"/>
  <c r="P14" i="4"/>
  <c r="N14" i="4"/>
  <c r="M14" i="4"/>
  <c r="Q14" i="4"/>
  <c r="Y14" i="4"/>
  <c r="AD14" i="4" s="1"/>
  <c r="L14" i="4"/>
  <c r="R14" i="4"/>
  <c r="K14" i="4"/>
  <c r="O14" i="4"/>
  <c r="T14" i="4"/>
  <c r="W14" i="4"/>
  <c r="U14" i="4"/>
  <c r="S13" i="4"/>
  <c r="AG445" i="4"/>
  <c r="AE446" i="4"/>
  <c r="AE458" i="4"/>
  <c r="AG457" i="4"/>
  <c r="T119" i="4" l="1"/>
  <c r="V375" i="4"/>
  <c r="O86" i="4"/>
  <c r="U86" i="4"/>
  <c r="L86" i="4"/>
  <c r="P156" i="4"/>
  <c r="L156" i="4"/>
  <c r="AD92" i="4"/>
  <c r="AC92" i="4" s="1"/>
  <c r="R156" i="4"/>
  <c r="W156" i="4"/>
  <c r="N156" i="4"/>
  <c r="U156" i="4"/>
  <c r="P158" i="4"/>
  <c r="J129" i="4"/>
  <c r="O129" i="4" s="1"/>
  <c r="J131" i="4"/>
  <c r="Q131" i="4" s="1"/>
  <c r="Y119" i="4"/>
  <c r="AD119" i="4" s="1"/>
  <c r="Q119" i="4"/>
  <c r="L119" i="4"/>
  <c r="N119" i="4"/>
  <c r="K119" i="4"/>
  <c r="U119" i="4"/>
  <c r="M119" i="4"/>
  <c r="M84" i="4"/>
  <c r="R86" i="4"/>
  <c r="Q84" i="4"/>
  <c r="T84" i="4"/>
  <c r="O84" i="4"/>
  <c r="K84" i="4"/>
  <c r="Y84" i="4"/>
  <c r="AD84" i="4" s="1"/>
  <c r="U84" i="4"/>
  <c r="J58" i="4"/>
  <c r="N58" i="4" s="1"/>
  <c r="J57" i="4"/>
  <c r="P57" i="4" s="1"/>
  <c r="AD21" i="4"/>
  <c r="AC21" i="4" s="1"/>
  <c r="AD20" i="4"/>
  <c r="AC20" i="4" s="1"/>
  <c r="AC26" i="4" s="1"/>
  <c r="K158" i="4"/>
  <c r="L158" i="4"/>
  <c r="R158" i="4"/>
  <c r="W158" i="4"/>
  <c r="T158" i="4"/>
  <c r="N158" i="4"/>
  <c r="U158" i="4"/>
  <c r="M158" i="4"/>
  <c r="AC130" i="4"/>
  <c r="P84" i="4"/>
  <c r="AD94" i="4"/>
  <c r="J94" i="4" s="1"/>
  <c r="L94" i="4" s="1"/>
  <c r="AC128" i="4"/>
  <c r="P119" i="4"/>
  <c r="Q156" i="4"/>
  <c r="Y156" i="4"/>
  <c r="AD156" i="4" s="1"/>
  <c r="O158" i="4"/>
  <c r="R84" i="4"/>
  <c r="R119" i="4"/>
  <c r="Q158" i="4"/>
  <c r="J164" i="4"/>
  <c r="P164" i="4" s="1"/>
  <c r="AC166" i="4"/>
  <c r="P121" i="4"/>
  <c r="W121" i="4"/>
  <c r="O121" i="4"/>
  <c r="T121" i="4"/>
  <c r="L121" i="4"/>
  <c r="R121" i="4"/>
  <c r="K121" i="4"/>
  <c r="Y121" i="4"/>
  <c r="AD121" i="4" s="1"/>
  <c r="U121" i="4"/>
  <c r="N121" i="4"/>
  <c r="Q121" i="4"/>
  <c r="J56" i="4"/>
  <c r="P56" i="4" s="1"/>
  <c r="K86" i="4"/>
  <c r="N86" i="4"/>
  <c r="T86" i="4"/>
  <c r="Y86" i="4"/>
  <c r="AD86" i="4" s="1"/>
  <c r="N84" i="4"/>
  <c r="P86" i="4"/>
  <c r="Q86" i="4"/>
  <c r="W84" i="4"/>
  <c r="W86" i="4"/>
  <c r="AC94" i="4"/>
  <c r="V49" i="4"/>
  <c r="AC238" i="4"/>
  <c r="AC344" i="4"/>
  <c r="U12" i="4"/>
  <c r="O336" i="4"/>
  <c r="L336" i="4"/>
  <c r="AC310" i="4"/>
  <c r="K336" i="4"/>
  <c r="V88" i="4"/>
  <c r="R336" i="4"/>
  <c r="AC346" i="4"/>
  <c r="V47" i="4"/>
  <c r="AD336" i="4"/>
  <c r="V160" i="4"/>
  <c r="T12" i="4"/>
  <c r="N12" i="4"/>
  <c r="J24" i="4"/>
  <c r="Y24" i="4" s="1"/>
  <c r="AC236" i="4"/>
  <c r="AC242" i="4" s="1"/>
  <c r="S238" i="4" s="1"/>
  <c r="J240" i="4"/>
  <c r="P240" i="4" s="1"/>
  <c r="AD201" i="4"/>
  <c r="AC201" i="4" s="1"/>
  <c r="AD202" i="4"/>
  <c r="AD204" i="4"/>
  <c r="AF135" i="4"/>
  <c r="O12" i="4"/>
  <c r="R12" i="4"/>
  <c r="M12" i="4"/>
  <c r="AC22" i="4"/>
  <c r="AF279" i="4"/>
  <c r="J200" i="4"/>
  <c r="Q200" i="4" s="1"/>
  <c r="K12" i="4"/>
  <c r="L12" i="4"/>
  <c r="W12" i="4"/>
  <c r="Q12" i="4"/>
  <c r="P12" i="4"/>
  <c r="AD420" i="4"/>
  <c r="AC420" i="4" s="1"/>
  <c r="AD421" i="4"/>
  <c r="L412" i="4"/>
  <c r="P412" i="4"/>
  <c r="M412" i="4"/>
  <c r="Q412" i="4"/>
  <c r="Y412" i="4"/>
  <c r="AD412" i="4" s="1"/>
  <c r="N412" i="4"/>
  <c r="R412" i="4"/>
  <c r="K412" i="4"/>
  <c r="O412" i="4"/>
  <c r="U412" i="4"/>
  <c r="T412" i="4"/>
  <c r="W412" i="4"/>
  <c r="AD418" i="4"/>
  <c r="A423" i="4"/>
  <c r="AG424" i="4"/>
  <c r="A424" i="4" s="1"/>
  <c r="J420" i="4"/>
  <c r="J411" i="4"/>
  <c r="AB413" i="4"/>
  <c r="S407" i="4"/>
  <c r="AC419" i="4"/>
  <c r="J419" i="4"/>
  <c r="L410" i="4"/>
  <c r="P410" i="4"/>
  <c r="M410" i="4"/>
  <c r="Q410" i="4"/>
  <c r="Y410" i="4"/>
  <c r="AD410" i="4" s="1"/>
  <c r="N410" i="4"/>
  <c r="R410" i="4"/>
  <c r="K410" i="4"/>
  <c r="O410" i="4"/>
  <c r="T410" i="4"/>
  <c r="W410" i="4"/>
  <c r="U410" i="4"/>
  <c r="J409" i="4"/>
  <c r="L408" i="4"/>
  <c r="P408" i="4"/>
  <c r="M408" i="4"/>
  <c r="Q408" i="4"/>
  <c r="Y408" i="4"/>
  <c r="AD408" i="4" s="1"/>
  <c r="N408" i="4"/>
  <c r="R408" i="4"/>
  <c r="K408" i="4"/>
  <c r="O408" i="4"/>
  <c r="W408" i="4"/>
  <c r="T408" i="4"/>
  <c r="U408" i="4"/>
  <c r="AC417" i="4"/>
  <c r="S416" i="4" s="1"/>
  <c r="J417" i="4"/>
  <c r="N416" i="4"/>
  <c r="R416" i="4"/>
  <c r="M416" i="4"/>
  <c r="Q416" i="4"/>
  <c r="Y416" i="4"/>
  <c r="L416" i="4"/>
  <c r="P416" i="4"/>
  <c r="K416" i="4"/>
  <c r="O416" i="4"/>
  <c r="U416" i="4"/>
  <c r="T416" i="4"/>
  <c r="W416" i="4"/>
  <c r="Y407" i="4"/>
  <c r="AD407" i="4" s="1"/>
  <c r="N407" i="4"/>
  <c r="R407" i="4"/>
  <c r="K407" i="4"/>
  <c r="O407" i="4"/>
  <c r="L407" i="4"/>
  <c r="P407" i="4"/>
  <c r="M407" i="4"/>
  <c r="Q407" i="4"/>
  <c r="T407" i="4"/>
  <c r="W407" i="4"/>
  <c r="U407" i="4"/>
  <c r="AC422" i="4"/>
  <c r="O385" i="4"/>
  <c r="M385" i="4"/>
  <c r="L385" i="4"/>
  <c r="P385" i="4"/>
  <c r="K385" i="4"/>
  <c r="Q385" i="4"/>
  <c r="N385" i="4"/>
  <c r="R385" i="4"/>
  <c r="Y385" i="4"/>
  <c r="W385" i="4"/>
  <c r="U385" i="4"/>
  <c r="T385" i="4"/>
  <c r="Q376" i="4"/>
  <c r="M376" i="4"/>
  <c r="L376" i="4"/>
  <c r="P376" i="4"/>
  <c r="Y376" i="4"/>
  <c r="AD376" i="4" s="1"/>
  <c r="O376" i="4"/>
  <c r="K376" i="4"/>
  <c r="N376" i="4"/>
  <c r="R376" i="4"/>
  <c r="U376" i="4"/>
  <c r="W376" i="4"/>
  <c r="T376" i="4"/>
  <c r="V373" i="4"/>
  <c r="Y384" i="4"/>
  <c r="Q384" i="4"/>
  <c r="K384" i="4"/>
  <c r="N384" i="4"/>
  <c r="R384" i="4"/>
  <c r="M384" i="4"/>
  <c r="O384" i="4"/>
  <c r="L384" i="4"/>
  <c r="P384" i="4"/>
  <c r="W384" i="4"/>
  <c r="T384" i="4"/>
  <c r="U384" i="4"/>
  <c r="AG386" i="4"/>
  <c r="O383" i="4"/>
  <c r="M383" i="4"/>
  <c r="L383" i="4"/>
  <c r="P383" i="4"/>
  <c r="K383" i="4"/>
  <c r="Q383" i="4"/>
  <c r="N383" i="4"/>
  <c r="R383" i="4"/>
  <c r="Y383" i="4"/>
  <c r="W383" i="4"/>
  <c r="U383" i="4"/>
  <c r="T383" i="4"/>
  <c r="Y374" i="4"/>
  <c r="AD374" i="4" s="1"/>
  <c r="Q374" i="4"/>
  <c r="M374" i="4"/>
  <c r="N374" i="4"/>
  <c r="R374" i="4"/>
  <c r="K374" i="4"/>
  <c r="O374" i="4"/>
  <c r="L374" i="4"/>
  <c r="P374" i="4"/>
  <c r="U374" i="4"/>
  <c r="T374" i="4"/>
  <c r="W374" i="4"/>
  <c r="Q382" i="4"/>
  <c r="K382" i="4"/>
  <c r="N382" i="4"/>
  <c r="R382" i="4"/>
  <c r="M382" i="4"/>
  <c r="O382" i="4"/>
  <c r="L382" i="4"/>
  <c r="P382" i="4"/>
  <c r="Y382" i="4"/>
  <c r="W382" i="4"/>
  <c r="T382" i="4"/>
  <c r="U382" i="4"/>
  <c r="O381" i="4"/>
  <c r="K381" i="4"/>
  <c r="N381" i="4"/>
  <c r="R381" i="4"/>
  <c r="Q381" i="4"/>
  <c r="M381" i="4"/>
  <c r="L381" i="4"/>
  <c r="P381" i="4"/>
  <c r="Y381" i="4"/>
  <c r="U381" i="4"/>
  <c r="T381" i="4"/>
  <c r="V381" i="4" s="1"/>
  <c r="W381" i="4"/>
  <c r="O372" i="4"/>
  <c r="Y372" i="4"/>
  <c r="AD372" i="4" s="1"/>
  <c r="M372" i="4"/>
  <c r="N372" i="4"/>
  <c r="R372" i="4"/>
  <c r="K372" i="4"/>
  <c r="Q372" i="4"/>
  <c r="L372" i="4"/>
  <c r="P372" i="4"/>
  <c r="U372" i="4"/>
  <c r="W372" i="4"/>
  <c r="T372" i="4"/>
  <c r="AC386" i="4"/>
  <c r="S381" i="4" s="1"/>
  <c r="S380" i="4"/>
  <c r="Q380" i="4"/>
  <c r="M380" i="4"/>
  <c r="L380" i="4"/>
  <c r="P380" i="4"/>
  <c r="O380" i="4"/>
  <c r="K380" i="4"/>
  <c r="N380" i="4"/>
  <c r="R380" i="4"/>
  <c r="Y380" i="4"/>
  <c r="U380" i="4"/>
  <c r="W380" i="4"/>
  <c r="T380" i="4"/>
  <c r="V371" i="4"/>
  <c r="AC349" i="4"/>
  <c r="J349" i="4"/>
  <c r="L340" i="4"/>
  <c r="P340" i="4"/>
  <c r="M340" i="4"/>
  <c r="Q340" i="4"/>
  <c r="Y340" i="4"/>
  <c r="AD340" i="4" s="1"/>
  <c r="N340" i="4"/>
  <c r="R340" i="4"/>
  <c r="K340" i="4"/>
  <c r="O340" i="4"/>
  <c r="T340" i="4"/>
  <c r="U340" i="4"/>
  <c r="W340" i="4"/>
  <c r="J339" i="4"/>
  <c r="L348" i="4"/>
  <c r="P348" i="4"/>
  <c r="M348" i="4"/>
  <c r="Q348" i="4"/>
  <c r="Y348" i="4"/>
  <c r="N348" i="4"/>
  <c r="R348" i="4"/>
  <c r="K348" i="4"/>
  <c r="O348" i="4"/>
  <c r="T348" i="4"/>
  <c r="W348" i="4"/>
  <c r="U348" i="4"/>
  <c r="AG350" i="4"/>
  <c r="N338" i="4"/>
  <c r="R338" i="4"/>
  <c r="K338" i="4"/>
  <c r="O338" i="4"/>
  <c r="Y338" i="4"/>
  <c r="AD338" i="4" s="1"/>
  <c r="L338" i="4"/>
  <c r="P338" i="4"/>
  <c r="T338" i="4"/>
  <c r="M338" i="4"/>
  <c r="Q338" i="4"/>
  <c r="U338" i="4"/>
  <c r="W338" i="4"/>
  <c r="AC347" i="4"/>
  <c r="J347" i="4"/>
  <c r="L346" i="4"/>
  <c r="P346" i="4"/>
  <c r="K346" i="4"/>
  <c r="O346" i="4"/>
  <c r="Y346" i="4"/>
  <c r="N346" i="4"/>
  <c r="R346" i="4"/>
  <c r="M346" i="4"/>
  <c r="Q346" i="4"/>
  <c r="U346" i="4"/>
  <c r="T346" i="4"/>
  <c r="V346" i="4" s="1"/>
  <c r="W346" i="4"/>
  <c r="Y337" i="4"/>
  <c r="AD337" i="4" s="1"/>
  <c r="N337" i="4"/>
  <c r="R337" i="4"/>
  <c r="M337" i="4"/>
  <c r="Q337" i="4"/>
  <c r="W337" i="4"/>
  <c r="L337" i="4"/>
  <c r="P337" i="4"/>
  <c r="K337" i="4"/>
  <c r="O337" i="4"/>
  <c r="U337" i="4"/>
  <c r="T337" i="4"/>
  <c r="AC345" i="4"/>
  <c r="J345" i="4"/>
  <c r="V336" i="4"/>
  <c r="Y335" i="4"/>
  <c r="AD335" i="4" s="1"/>
  <c r="L335" i="4"/>
  <c r="P335" i="4"/>
  <c r="K335" i="4"/>
  <c r="O335" i="4"/>
  <c r="N335" i="4"/>
  <c r="R335" i="4"/>
  <c r="M335" i="4"/>
  <c r="Q335" i="4"/>
  <c r="W335" i="4"/>
  <c r="U335" i="4"/>
  <c r="T335" i="4"/>
  <c r="W344" i="4"/>
  <c r="N344" i="4"/>
  <c r="R344" i="4"/>
  <c r="M344" i="4"/>
  <c r="Q344" i="4"/>
  <c r="Y344" i="4"/>
  <c r="L344" i="4"/>
  <c r="P344" i="4"/>
  <c r="K344" i="4"/>
  <c r="O344" i="4"/>
  <c r="U344" i="4"/>
  <c r="T344" i="4"/>
  <c r="AC350" i="4"/>
  <c r="S346" i="4" s="1"/>
  <c r="S344" i="4"/>
  <c r="AC313" i="4"/>
  <c r="J313" i="4"/>
  <c r="M304" i="4"/>
  <c r="Q304" i="4"/>
  <c r="N304" i="4"/>
  <c r="R304" i="4"/>
  <c r="K304" i="4"/>
  <c r="O304" i="4"/>
  <c r="L304" i="4"/>
  <c r="P304" i="4"/>
  <c r="Y304" i="4"/>
  <c r="AD304" i="4" s="1"/>
  <c r="U304" i="4"/>
  <c r="T304" i="4"/>
  <c r="W304" i="4"/>
  <c r="J303" i="4"/>
  <c r="O312" i="4"/>
  <c r="K312" i="4"/>
  <c r="R312" i="4"/>
  <c r="L312" i="4"/>
  <c r="Y312" i="4"/>
  <c r="Q312" i="4"/>
  <c r="M312" i="4"/>
  <c r="N312" i="4"/>
  <c r="P312" i="4"/>
  <c r="W312" i="4"/>
  <c r="T312" i="4"/>
  <c r="U312" i="4"/>
  <c r="AG314" i="4"/>
  <c r="AC311" i="4"/>
  <c r="J311" i="4"/>
  <c r="K302" i="4"/>
  <c r="O302" i="4"/>
  <c r="N302" i="4"/>
  <c r="R302" i="4"/>
  <c r="M302" i="4"/>
  <c r="Q302" i="4"/>
  <c r="L302" i="4"/>
  <c r="P302" i="4"/>
  <c r="Y302" i="4"/>
  <c r="AD302" i="4" s="1"/>
  <c r="W302" i="4"/>
  <c r="U302" i="4"/>
  <c r="T302" i="4"/>
  <c r="J301" i="4"/>
  <c r="O310" i="4"/>
  <c r="K310" i="4"/>
  <c r="R310" i="4"/>
  <c r="L310" i="4"/>
  <c r="Y310" i="4"/>
  <c r="Q310" i="4"/>
  <c r="M310" i="4"/>
  <c r="N310" i="4"/>
  <c r="P310" i="4"/>
  <c r="W310" i="4"/>
  <c r="T310" i="4"/>
  <c r="U310" i="4"/>
  <c r="AC309" i="4"/>
  <c r="J309" i="4"/>
  <c r="M300" i="4"/>
  <c r="Q300" i="4"/>
  <c r="N300" i="4"/>
  <c r="R300" i="4"/>
  <c r="K300" i="4"/>
  <c r="O300" i="4"/>
  <c r="L300" i="4"/>
  <c r="P300" i="4"/>
  <c r="Y300" i="4"/>
  <c r="AD300" i="4" s="1"/>
  <c r="U300" i="4"/>
  <c r="T300" i="4"/>
  <c r="W300" i="4"/>
  <c r="K308" i="4"/>
  <c r="O308" i="4"/>
  <c r="L308" i="4"/>
  <c r="P308" i="4"/>
  <c r="M308" i="4"/>
  <c r="Q308" i="4"/>
  <c r="N308" i="4"/>
  <c r="R308" i="4"/>
  <c r="W308" i="4"/>
  <c r="T308" i="4"/>
  <c r="U308" i="4"/>
  <c r="Y308" i="4"/>
  <c r="M299" i="4"/>
  <c r="O299" i="4"/>
  <c r="Q299" i="4"/>
  <c r="N299" i="4"/>
  <c r="R299" i="4"/>
  <c r="K299" i="4"/>
  <c r="L299" i="4"/>
  <c r="P299" i="4"/>
  <c r="Y299" i="4"/>
  <c r="AD299" i="4" s="1"/>
  <c r="U299" i="4"/>
  <c r="T299" i="4"/>
  <c r="W299" i="4"/>
  <c r="AC314" i="4"/>
  <c r="S310" i="4" s="1"/>
  <c r="S308" i="4"/>
  <c r="A279" i="4"/>
  <c r="AG280" i="4"/>
  <c r="A280" i="4" s="1"/>
  <c r="AC268" i="4"/>
  <c r="AC267" i="4"/>
  <c r="J267" i="4" s="1"/>
  <c r="R267" i="4" s="1"/>
  <c r="AC264" i="4"/>
  <c r="J264" i="4" s="1"/>
  <c r="BF263" i="4"/>
  <c r="AC266" i="4"/>
  <c r="J266" i="4" s="1"/>
  <c r="AC265" i="4"/>
  <c r="J265" i="4" s="1"/>
  <c r="R265" i="4" s="1"/>
  <c r="AC263" i="4"/>
  <c r="J263" i="4" s="1"/>
  <c r="Q263" i="4" s="1"/>
  <c r="S263" i="4"/>
  <c r="AB269" i="4"/>
  <c r="S267" i="4" s="1"/>
  <c r="N267" i="4"/>
  <c r="K267" i="4"/>
  <c r="Y267" i="4"/>
  <c r="AD267" i="4" s="1"/>
  <c r="P267" i="4"/>
  <c r="N265" i="4"/>
  <c r="M265" i="4"/>
  <c r="Y265" i="4"/>
  <c r="AD265" i="4" s="1"/>
  <c r="P265" i="4"/>
  <c r="O265" i="4"/>
  <c r="U265" i="4"/>
  <c r="P263" i="4"/>
  <c r="M263" i="4"/>
  <c r="Y263" i="4"/>
  <c r="AD263" i="4" s="1"/>
  <c r="O263" i="4"/>
  <c r="R263" i="4"/>
  <c r="T263" i="4"/>
  <c r="Y232" i="4"/>
  <c r="AD232" i="4" s="1"/>
  <c r="M232" i="4"/>
  <c r="Q232" i="4"/>
  <c r="U232" i="4"/>
  <c r="L232" i="4"/>
  <c r="P232" i="4"/>
  <c r="K232" i="4"/>
  <c r="O232" i="4"/>
  <c r="N232" i="4"/>
  <c r="R232" i="4"/>
  <c r="W232" i="4"/>
  <c r="T232" i="4"/>
  <c r="V232" i="4" s="1"/>
  <c r="AC241" i="4"/>
  <c r="J241" i="4"/>
  <c r="L240" i="4"/>
  <c r="Y240" i="4"/>
  <c r="W240" i="4"/>
  <c r="J231" i="4"/>
  <c r="AG242" i="4"/>
  <c r="M230" i="4"/>
  <c r="Q230" i="4"/>
  <c r="U230" i="4"/>
  <c r="L230" i="4"/>
  <c r="P230" i="4"/>
  <c r="Y230" i="4"/>
  <c r="AD230" i="4" s="1"/>
  <c r="K230" i="4"/>
  <c r="O230" i="4"/>
  <c r="N230" i="4"/>
  <c r="R230" i="4"/>
  <c r="T230" i="4"/>
  <c r="V230" i="4" s="1"/>
  <c r="W230" i="4"/>
  <c r="AC239" i="4"/>
  <c r="J239" i="4"/>
  <c r="M238" i="4"/>
  <c r="Q238" i="4"/>
  <c r="L238" i="4"/>
  <c r="P238" i="4"/>
  <c r="T238" i="4"/>
  <c r="Y238" i="4"/>
  <c r="K238" i="4"/>
  <c r="O238" i="4"/>
  <c r="U238" i="4"/>
  <c r="N238" i="4"/>
  <c r="R238" i="4"/>
  <c r="W238" i="4"/>
  <c r="J229" i="4"/>
  <c r="Y228" i="4"/>
  <c r="AD228" i="4" s="1"/>
  <c r="M228" i="4"/>
  <c r="Q228" i="4"/>
  <c r="N228" i="4"/>
  <c r="R228" i="4"/>
  <c r="K228" i="4"/>
  <c r="O228" i="4"/>
  <c r="L228" i="4"/>
  <c r="P228" i="4"/>
  <c r="W228" i="4"/>
  <c r="U228" i="4"/>
  <c r="T228" i="4"/>
  <c r="AC237" i="4"/>
  <c r="S236" i="4" s="1"/>
  <c r="J237" i="4"/>
  <c r="K236" i="4"/>
  <c r="AI444" i="4" s="1"/>
  <c r="O236" i="4"/>
  <c r="U236" i="4"/>
  <c r="N236" i="4"/>
  <c r="R236" i="4"/>
  <c r="Y236" i="4"/>
  <c r="M236" i="4"/>
  <c r="Q236" i="4"/>
  <c r="L236" i="4"/>
  <c r="P236" i="4"/>
  <c r="T236" i="4"/>
  <c r="V236" i="4" s="1"/>
  <c r="W236" i="4"/>
  <c r="M227" i="4"/>
  <c r="Q227" i="4"/>
  <c r="W227" i="4"/>
  <c r="N227" i="4"/>
  <c r="R227" i="4"/>
  <c r="Y227" i="4"/>
  <c r="AD227" i="4" s="1"/>
  <c r="K227" i="4"/>
  <c r="O227" i="4"/>
  <c r="L227" i="4"/>
  <c r="P227" i="4"/>
  <c r="U227" i="4"/>
  <c r="T227" i="4"/>
  <c r="AC205" i="4"/>
  <c r="J205" i="4"/>
  <c r="Q196" i="4"/>
  <c r="M196" i="4"/>
  <c r="N196" i="4"/>
  <c r="P196" i="4"/>
  <c r="Y196" i="4"/>
  <c r="AD196" i="4" s="1"/>
  <c r="O196" i="4"/>
  <c r="K196" i="4"/>
  <c r="R196" i="4"/>
  <c r="L196" i="4"/>
  <c r="U196" i="4"/>
  <c r="W196" i="4"/>
  <c r="T196" i="4"/>
  <c r="J195" i="4"/>
  <c r="AG206" i="4"/>
  <c r="Q194" i="4"/>
  <c r="M194" i="4"/>
  <c r="N194" i="4"/>
  <c r="P194" i="4"/>
  <c r="Y194" i="4"/>
  <c r="AD194" i="4" s="1"/>
  <c r="O194" i="4"/>
  <c r="K194" i="4"/>
  <c r="R194" i="4"/>
  <c r="L194" i="4"/>
  <c r="T194" i="4"/>
  <c r="U194" i="4"/>
  <c r="W194" i="4"/>
  <c r="AC203" i="4"/>
  <c r="J203" i="4"/>
  <c r="J193" i="4"/>
  <c r="Y192" i="4"/>
  <c r="AD192" i="4" s="1"/>
  <c r="Q192" i="4"/>
  <c r="M192" i="4"/>
  <c r="N192" i="4"/>
  <c r="L192" i="4"/>
  <c r="O192" i="4"/>
  <c r="K192" i="4"/>
  <c r="R192" i="4"/>
  <c r="P192" i="4"/>
  <c r="T192" i="4"/>
  <c r="U192" i="4"/>
  <c r="W192" i="4"/>
  <c r="J201" i="4"/>
  <c r="L191" i="4"/>
  <c r="Q191" i="4"/>
  <c r="M191" i="4"/>
  <c r="N191" i="4"/>
  <c r="Y191" i="4"/>
  <c r="AD191" i="4" s="1"/>
  <c r="P191" i="4"/>
  <c r="O191" i="4"/>
  <c r="K191" i="4"/>
  <c r="R191" i="4"/>
  <c r="W191" i="4"/>
  <c r="U191" i="4"/>
  <c r="T191" i="4"/>
  <c r="Y200" i="4"/>
  <c r="M200" i="4"/>
  <c r="P200" i="4"/>
  <c r="O200" i="4"/>
  <c r="R200" i="4"/>
  <c r="W200" i="4"/>
  <c r="AH443" i="4"/>
  <c r="AC206" i="4"/>
  <c r="S200" i="4"/>
  <c r="AC169" i="4"/>
  <c r="J169" i="4"/>
  <c r="AF170" i="4"/>
  <c r="L168" i="4"/>
  <c r="P168" i="4"/>
  <c r="K168" i="4"/>
  <c r="O168" i="4"/>
  <c r="Y168" i="4"/>
  <c r="N168" i="4"/>
  <c r="R168" i="4"/>
  <c r="M168" i="4"/>
  <c r="Q168" i="4"/>
  <c r="U168" i="4"/>
  <c r="T168" i="4"/>
  <c r="W168" i="4"/>
  <c r="W159" i="4"/>
  <c r="L159" i="4"/>
  <c r="P159" i="4"/>
  <c r="T159" i="4"/>
  <c r="K159" i="4"/>
  <c r="O159" i="4"/>
  <c r="Y159" i="4"/>
  <c r="AD159" i="4" s="1"/>
  <c r="N159" i="4"/>
  <c r="R159" i="4"/>
  <c r="M159" i="4"/>
  <c r="Q159" i="4"/>
  <c r="U159" i="4"/>
  <c r="AG171" i="4"/>
  <c r="A170" i="4"/>
  <c r="AC167" i="4"/>
  <c r="J167" i="4"/>
  <c r="V156" i="4"/>
  <c r="L166" i="4"/>
  <c r="P166" i="4"/>
  <c r="T166" i="4"/>
  <c r="K166" i="4"/>
  <c r="O166" i="4"/>
  <c r="Y166" i="4"/>
  <c r="N166" i="4"/>
  <c r="R166" i="4"/>
  <c r="M166" i="4"/>
  <c r="Q166" i="4"/>
  <c r="U166" i="4"/>
  <c r="V166" i="4" s="1"/>
  <c r="W166" i="4"/>
  <c r="L157" i="4"/>
  <c r="P157" i="4"/>
  <c r="T157" i="4"/>
  <c r="K157" i="4"/>
  <c r="O157" i="4"/>
  <c r="Y157" i="4"/>
  <c r="AD157" i="4" s="1"/>
  <c r="N157" i="4"/>
  <c r="R157" i="4"/>
  <c r="M157" i="4"/>
  <c r="Q157" i="4"/>
  <c r="U157" i="4"/>
  <c r="W157" i="4"/>
  <c r="AC165" i="4"/>
  <c r="S164" i="4" s="1"/>
  <c r="J165" i="4"/>
  <c r="W164" i="4"/>
  <c r="N164" i="4"/>
  <c r="R164" i="4"/>
  <c r="O164" i="4"/>
  <c r="L164" i="4"/>
  <c r="T164" i="4"/>
  <c r="Q164" i="4"/>
  <c r="U164" i="4"/>
  <c r="AH442" i="4"/>
  <c r="Y155" i="4"/>
  <c r="AD155" i="4" s="1"/>
  <c r="L155" i="4"/>
  <c r="P155" i="4"/>
  <c r="T155" i="4"/>
  <c r="K155" i="4"/>
  <c r="O155" i="4"/>
  <c r="W155" i="4"/>
  <c r="N155" i="4"/>
  <c r="R155" i="4"/>
  <c r="M155" i="4"/>
  <c r="Q155" i="4"/>
  <c r="U155" i="4"/>
  <c r="AC170" i="4"/>
  <c r="A135" i="4"/>
  <c r="AG136" i="4"/>
  <c r="A136" i="4" s="1"/>
  <c r="K133" i="4"/>
  <c r="O133" i="4"/>
  <c r="L133" i="4"/>
  <c r="P133" i="4"/>
  <c r="M133" i="4"/>
  <c r="Q133" i="4"/>
  <c r="N133" i="4"/>
  <c r="R133" i="4"/>
  <c r="Y133" i="4"/>
  <c r="W133" i="4"/>
  <c r="U133" i="4"/>
  <c r="T133" i="4"/>
  <c r="K124" i="4"/>
  <c r="O124" i="4"/>
  <c r="L124" i="4"/>
  <c r="P124" i="4"/>
  <c r="Y124" i="4"/>
  <c r="AD124" i="4" s="1"/>
  <c r="M124" i="4"/>
  <c r="Q124" i="4"/>
  <c r="N124" i="4"/>
  <c r="R124" i="4"/>
  <c r="W124" i="4"/>
  <c r="T124" i="4"/>
  <c r="U124" i="4"/>
  <c r="V123" i="4"/>
  <c r="AC132" i="4"/>
  <c r="J132" i="4"/>
  <c r="M122" i="4"/>
  <c r="Q122" i="4"/>
  <c r="N122" i="4"/>
  <c r="R122" i="4"/>
  <c r="K122" i="4"/>
  <c r="O122" i="4"/>
  <c r="L122" i="4"/>
  <c r="P122" i="4"/>
  <c r="Y122" i="4"/>
  <c r="AD122" i="4" s="1"/>
  <c r="W122" i="4"/>
  <c r="U122" i="4"/>
  <c r="T122" i="4"/>
  <c r="R131" i="4"/>
  <c r="K130" i="4"/>
  <c r="O130" i="4"/>
  <c r="L130" i="4"/>
  <c r="P130" i="4"/>
  <c r="M130" i="4"/>
  <c r="Q130" i="4"/>
  <c r="N130" i="4"/>
  <c r="R130" i="4"/>
  <c r="Y130" i="4"/>
  <c r="W130" i="4"/>
  <c r="T130" i="4"/>
  <c r="U130" i="4"/>
  <c r="M129" i="4"/>
  <c r="Q129" i="4"/>
  <c r="N129" i="4"/>
  <c r="R129" i="4"/>
  <c r="K129" i="4"/>
  <c r="AI453" i="4" s="1"/>
  <c r="L129" i="4"/>
  <c r="P129" i="4"/>
  <c r="Y129" i="4"/>
  <c r="W129" i="4"/>
  <c r="U129" i="4"/>
  <c r="T129" i="4"/>
  <c r="AH453" i="4"/>
  <c r="M120" i="4"/>
  <c r="Q120" i="4"/>
  <c r="N120" i="4"/>
  <c r="R120" i="4"/>
  <c r="K120" i="4"/>
  <c r="O120" i="4"/>
  <c r="L120" i="4"/>
  <c r="P120" i="4"/>
  <c r="Y120" i="4"/>
  <c r="AD120" i="4" s="1"/>
  <c r="W120" i="4"/>
  <c r="T120" i="4"/>
  <c r="U120" i="4"/>
  <c r="K128" i="4"/>
  <c r="AI441" i="4" s="1"/>
  <c r="O128" i="4"/>
  <c r="L128" i="4"/>
  <c r="P128" i="4"/>
  <c r="M128" i="4"/>
  <c r="Q128" i="4"/>
  <c r="N128" i="4"/>
  <c r="R128" i="4"/>
  <c r="Y128" i="4"/>
  <c r="W128" i="4"/>
  <c r="T128" i="4"/>
  <c r="U128" i="4"/>
  <c r="AH441" i="4"/>
  <c r="AC134" i="4"/>
  <c r="S128" i="4"/>
  <c r="W61" i="4"/>
  <c r="T61" i="4"/>
  <c r="P61" i="4"/>
  <c r="U61" i="4"/>
  <c r="Q61" i="4"/>
  <c r="Y61" i="4"/>
  <c r="M61" i="4"/>
  <c r="N61" i="4"/>
  <c r="V51" i="4"/>
  <c r="L61" i="4"/>
  <c r="K61" i="4"/>
  <c r="R61" i="4"/>
  <c r="AC97" i="4"/>
  <c r="J97" i="4"/>
  <c r="AG98" i="4"/>
  <c r="Y96" i="4"/>
  <c r="L96" i="4"/>
  <c r="P96" i="4"/>
  <c r="K96" i="4"/>
  <c r="O96" i="4"/>
  <c r="N96" i="4"/>
  <c r="R96" i="4"/>
  <c r="M96" i="4"/>
  <c r="Q96" i="4"/>
  <c r="W96" i="4"/>
  <c r="U96" i="4"/>
  <c r="T96" i="4"/>
  <c r="N87" i="4"/>
  <c r="R87" i="4"/>
  <c r="K87" i="4"/>
  <c r="O87" i="4"/>
  <c r="Y87" i="4"/>
  <c r="AD87" i="4" s="1"/>
  <c r="L87" i="4"/>
  <c r="P87" i="4"/>
  <c r="M87" i="4"/>
  <c r="Q87" i="4"/>
  <c r="U87" i="4"/>
  <c r="T87" i="4"/>
  <c r="W87" i="4"/>
  <c r="AC95" i="4"/>
  <c r="J95" i="4"/>
  <c r="N94" i="4"/>
  <c r="W94" i="4"/>
  <c r="Y85" i="4"/>
  <c r="AD85" i="4" s="1"/>
  <c r="L85" i="4"/>
  <c r="Q85" i="4"/>
  <c r="M85" i="4"/>
  <c r="N85" i="4"/>
  <c r="P85" i="4"/>
  <c r="O85" i="4"/>
  <c r="K85" i="4"/>
  <c r="R85" i="4"/>
  <c r="U85" i="4"/>
  <c r="T85" i="4"/>
  <c r="W85" i="4"/>
  <c r="AC93" i="4"/>
  <c r="J93" i="4"/>
  <c r="P83" i="4"/>
  <c r="L83" i="4"/>
  <c r="O83" i="4"/>
  <c r="K83" i="4"/>
  <c r="R83" i="4"/>
  <c r="Y83" i="4"/>
  <c r="AD83" i="4" s="1"/>
  <c r="Q83" i="4"/>
  <c r="M83" i="4"/>
  <c r="N83" i="4"/>
  <c r="T83" i="4"/>
  <c r="U83" i="4"/>
  <c r="W83" i="4"/>
  <c r="AC98" i="4"/>
  <c r="M52" i="4"/>
  <c r="K52" i="4"/>
  <c r="N52" i="4"/>
  <c r="R52" i="4"/>
  <c r="Q52" i="4"/>
  <c r="Y52" i="4"/>
  <c r="AD52" i="4" s="1"/>
  <c r="O52" i="4"/>
  <c r="L52" i="4"/>
  <c r="P52" i="4"/>
  <c r="U52" i="4"/>
  <c r="T52" i="4"/>
  <c r="W52" i="4"/>
  <c r="AG63" i="4"/>
  <c r="A62" i="4"/>
  <c r="Q60" i="4"/>
  <c r="K60" i="4"/>
  <c r="L60" i="4"/>
  <c r="P60" i="4"/>
  <c r="Y60" i="4"/>
  <c r="M60" i="4"/>
  <c r="O60" i="4"/>
  <c r="N60" i="4"/>
  <c r="R60" i="4"/>
  <c r="W60" i="4"/>
  <c r="U60" i="4"/>
  <c r="T60" i="4"/>
  <c r="AF62" i="4"/>
  <c r="K59" i="4"/>
  <c r="Q59" i="4"/>
  <c r="N59" i="4"/>
  <c r="R59" i="4"/>
  <c r="O59" i="4"/>
  <c r="M59" i="4"/>
  <c r="L59" i="4"/>
  <c r="P59" i="4"/>
  <c r="Y59" i="4"/>
  <c r="U59" i="4"/>
  <c r="W59" i="4"/>
  <c r="T59" i="4"/>
  <c r="M50" i="4"/>
  <c r="K50" i="4"/>
  <c r="N50" i="4"/>
  <c r="R50" i="4"/>
  <c r="Q50" i="4"/>
  <c r="Y50" i="4"/>
  <c r="AD50" i="4" s="1"/>
  <c r="O50" i="4"/>
  <c r="L50" i="4"/>
  <c r="P50" i="4"/>
  <c r="U50" i="4"/>
  <c r="W50" i="4"/>
  <c r="T50" i="4"/>
  <c r="O58" i="4"/>
  <c r="L57" i="4"/>
  <c r="M48" i="4"/>
  <c r="Q48" i="4"/>
  <c r="N48" i="4"/>
  <c r="R48" i="4"/>
  <c r="K48" i="4"/>
  <c r="O48" i="4"/>
  <c r="L48" i="4"/>
  <c r="P48" i="4"/>
  <c r="Y48" i="4"/>
  <c r="AD48" i="4" s="1"/>
  <c r="U48" i="4"/>
  <c r="W48" i="4"/>
  <c r="T48" i="4"/>
  <c r="AC62" i="4"/>
  <c r="S56" i="4"/>
  <c r="O56" i="4"/>
  <c r="U56" i="4"/>
  <c r="AC25" i="4"/>
  <c r="J25" i="4"/>
  <c r="V16" i="4"/>
  <c r="AG27" i="4"/>
  <c r="A26" i="4"/>
  <c r="T24" i="4"/>
  <c r="Y15" i="4"/>
  <c r="AD15" i="4" s="1"/>
  <c r="P15" i="4"/>
  <c r="L15" i="4"/>
  <c r="K15" i="4"/>
  <c r="O15" i="4"/>
  <c r="N15" i="4"/>
  <c r="R15" i="4"/>
  <c r="M15" i="4"/>
  <c r="Q15" i="4"/>
  <c r="W15" i="4"/>
  <c r="U15" i="4"/>
  <c r="T15" i="4"/>
  <c r="AC23" i="4"/>
  <c r="J23" i="4"/>
  <c r="V14" i="4"/>
  <c r="Y13" i="4"/>
  <c r="AD13" i="4" s="1"/>
  <c r="P13" i="4"/>
  <c r="R13" i="4"/>
  <c r="M13" i="4"/>
  <c r="Q13" i="4"/>
  <c r="U13" i="4"/>
  <c r="W13" i="4"/>
  <c r="L13" i="4"/>
  <c r="T13" i="4"/>
  <c r="N13" i="4"/>
  <c r="K13" i="4"/>
  <c r="O13" i="4"/>
  <c r="Y22" i="4"/>
  <c r="N22" i="4"/>
  <c r="R22" i="4"/>
  <c r="M22" i="4"/>
  <c r="Q22" i="4"/>
  <c r="W22" i="4"/>
  <c r="L22" i="4"/>
  <c r="P22" i="4"/>
  <c r="T22" i="4"/>
  <c r="K22" i="4"/>
  <c r="O22" i="4"/>
  <c r="U22" i="4"/>
  <c r="W11" i="4"/>
  <c r="P11" i="4"/>
  <c r="N11" i="4"/>
  <c r="M11" i="4"/>
  <c r="Q11" i="4"/>
  <c r="U11" i="4"/>
  <c r="Y11" i="4"/>
  <c r="AD11" i="4" s="1"/>
  <c r="L11" i="4"/>
  <c r="T11" i="4"/>
  <c r="R11" i="4"/>
  <c r="K11" i="4"/>
  <c r="O11" i="4"/>
  <c r="AE447" i="4"/>
  <c r="AG446" i="4"/>
  <c r="AG458" i="4"/>
  <c r="AE459" i="4"/>
  <c r="Q94" i="4" l="1"/>
  <c r="K94" i="4"/>
  <c r="K57" i="4"/>
  <c r="AI451" i="4" s="1"/>
  <c r="Y56" i="4"/>
  <c r="Q56" i="4"/>
  <c r="Y58" i="4"/>
  <c r="V119" i="4"/>
  <c r="T131" i="4"/>
  <c r="L131" i="4"/>
  <c r="V340" i="4"/>
  <c r="S129" i="4"/>
  <c r="Y94" i="4"/>
  <c r="Q57" i="4"/>
  <c r="W57" i="4"/>
  <c r="U57" i="4"/>
  <c r="R57" i="4"/>
  <c r="N57" i="4"/>
  <c r="M57" i="4"/>
  <c r="O57" i="4"/>
  <c r="Y57" i="4"/>
  <c r="AH451" i="4"/>
  <c r="AO440" i="4" s="1"/>
  <c r="T57" i="4"/>
  <c r="S92" i="4"/>
  <c r="M94" i="4"/>
  <c r="Y131" i="4"/>
  <c r="S20" i="4"/>
  <c r="T58" i="4"/>
  <c r="R94" i="4"/>
  <c r="J20" i="4"/>
  <c r="W20" i="4" s="1"/>
  <c r="P131" i="4"/>
  <c r="Q58" i="4"/>
  <c r="O94" i="4"/>
  <c r="K131" i="4"/>
  <c r="P58" i="4"/>
  <c r="T94" i="4"/>
  <c r="P94" i="4"/>
  <c r="N131" i="4"/>
  <c r="U94" i="4"/>
  <c r="U131" i="4"/>
  <c r="M131" i="4"/>
  <c r="W58" i="4"/>
  <c r="L58" i="4"/>
  <c r="U58" i="4"/>
  <c r="V58" i="4" s="1"/>
  <c r="K58" i="4"/>
  <c r="M58" i="4"/>
  <c r="R58" i="4"/>
  <c r="J21" i="4"/>
  <c r="AH450" i="4" s="1"/>
  <c r="V86" i="4"/>
  <c r="V84" i="4"/>
  <c r="M56" i="4"/>
  <c r="T56" i="4"/>
  <c r="V56" i="4" s="1"/>
  <c r="L56" i="4"/>
  <c r="R56" i="4"/>
  <c r="N56" i="4"/>
  <c r="K56" i="4"/>
  <c r="AI439" i="4" s="1"/>
  <c r="W56" i="4"/>
  <c r="AH439" i="4"/>
  <c r="M164" i="4"/>
  <c r="Y164" i="4"/>
  <c r="K164" i="4"/>
  <c r="AI442" i="4" s="1"/>
  <c r="AR438" i="4" s="1"/>
  <c r="J92" i="4"/>
  <c r="O92" i="4" s="1"/>
  <c r="O131" i="4"/>
  <c r="W131" i="4"/>
  <c r="AB56" i="4"/>
  <c r="AB62" i="4" s="1"/>
  <c r="V158" i="4"/>
  <c r="V121" i="4"/>
  <c r="V12" i="4"/>
  <c r="S166" i="4"/>
  <c r="V59" i="4"/>
  <c r="P24" i="4"/>
  <c r="Q240" i="4"/>
  <c r="K240" i="4"/>
  <c r="M240" i="4"/>
  <c r="V372" i="4"/>
  <c r="R240" i="4"/>
  <c r="U240" i="4"/>
  <c r="V61" i="4"/>
  <c r="N240" i="4"/>
  <c r="K24" i="4"/>
  <c r="T240" i="4"/>
  <c r="U267" i="4"/>
  <c r="V338" i="4"/>
  <c r="V380" i="4"/>
  <c r="V376" i="4"/>
  <c r="O240" i="4"/>
  <c r="V57" i="4"/>
  <c r="V50" i="4"/>
  <c r="AB59" i="4" s="1"/>
  <c r="AF63" i="4"/>
  <c r="M267" i="4"/>
  <c r="V48" i="4"/>
  <c r="AB57" i="4" s="1"/>
  <c r="AS439" i="4"/>
  <c r="AR443" i="4"/>
  <c r="V412" i="4"/>
  <c r="W265" i="4"/>
  <c r="T265" i="4"/>
  <c r="V265" i="4" s="1"/>
  <c r="K265" i="4"/>
  <c r="L265" i="4"/>
  <c r="Q265" i="4"/>
  <c r="W267" i="4"/>
  <c r="Q267" i="4"/>
  <c r="T267" i="4"/>
  <c r="L267" i="4"/>
  <c r="O267" i="4"/>
  <c r="Q24" i="4"/>
  <c r="U24" i="4"/>
  <c r="V24" i="4" s="1"/>
  <c r="N24" i="4"/>
  <c r="S22" i="4"/>
  <c r="W24" i="4"/>
  <c r="M24" i="4"/>
  <c r="L24" i="4"/>
  <c r="O24" i="4"/>
  <c r="R24" i="4"/>
  <c r="S409" i="4"/>
  <c r="S410" i="4"/>
  <c r="V382" i="4"/>
  <c r="V374" i="4"/>
  <c r="V304" i="4"/>
  <c r="S265" i="4"/>
  <c r="S266" i="4"/>
  <c r="AC202" i="4"/>
  <c r="J202" i="4"/>
  <c r="S202" i="4"/>
  <c r="T200" i="4"/>
  <c r="U200" i="4"/>
  <c r="K200" i="4"/>
  <c r="AI443" i="4" s="1"/>
  <c r="AX465" i="4" s="1"/>
  <c r="M452" i="4" s="1"/>
  <c r="L200" i="4"/>
  <c r="N200" i="4"/>
  <c r="AC204" i="4"/>
  <c r="J204" i="4"/>
  <c r="AG137" i="4"/>
  <c r="A137" i="4" s="1"/>
  <c r="S268" i="4"/>
  <c r="S264" i="4"/>
  <c r="AF136" i="4"/>
  <c r="AB58" i="4"/>
  <c r="AB60" i="4"/>
  <c r="V385" i="4"/>
  <c r="AB381" i="4"/>
  <c r="AB385" i="4"/>
  <c r="AB380" i="4"/>
  <c r="AB386" i="4" s="1"/>
  <c r="AB384" i="4"/>
  <c r="AB383" i="4"/>
  <c r="AB382" i="4"/>
  <c r="U263" i="4"/>
  <c r="V263" i="4" s="1"/>
  <c r="W263" i="4"/>
  <c r="K263" i="4"/>
  <c r="L263" i="4"/>
  <c r="N263" i="4"/>
  <c r="V194" i="4"/>
  <c r="V168" i="4"/>
  <c r="V124" i="4"/>
  <c r="V133" i="4"/>
  <c r="V85" i="4"/>
  <c r="V87" i="4"/>
  <c r="AX446" i="4"/>
  <c r="AW446" i="4"/>
  <c r="AV440" i="4"/>
  <c r="AW466" i="4"/>
  <c r="AX466" i="4"/>
  <c r="B453" i="4" s="1"/>
  <c r="AV466" i="4"/>
  <c r="AU466" i="4"/>
  <c r="AX461" i="4"/>
  <c r="M451" i="4" s="1"/>
  <c r="AW461" i="4"/>
  <c r="AV461" i="4"/>
  <c r="AU461" i="4"/>
  <c r="AU464" i="4"/>
  <c r="AT466" i="4"/>
  <c r="AT464" i="4"/>
  <c r="AT461" i="4"/>
  <c r="AS446" i="4"/>
  <c r="AF424" i="4"/>
  <c r="AC421" i="4"/>
  <c r="S421" i="4" s="1"/>
  <c r="J421" i="4"/>
  <c r="S408" i="4"/>
  <c r="S412" i="4"/>
  <c r="J418" i="4"/>
  <c r="AC418" i="4"/>
  <c r="S418" i="4" s="1"/>
  <c r="L420" i="4"/>
  <c r="P420" i="4"/>
  <c r="K420" i="4"/>
  <c r="O420" i="4"/>
  <c r="Y420" i="4"/>
  <c r="N420" i="4"/>
  <c r="R420" i="4"/>
  <c r="M420" i="4"/>
  <c r="Q420" i="4"/>
  <c r="T420" i="4"/>
  <c r="U420" i="4"/>
  <c r="W420" i="4"/>
  <c r="Y411" i="4"/>
  <c r="AD411" i="4" s="1"/>
  <c r="L411" i="4"/>
  <c r="P411" i="4"/>
  <c r="K411" i="4"/>
  <c r="O411" i="4"/>
  <c r="N411" i="4"/>
  <c r="R411" i="4"/>
  <c r="M411" i="4"/>
  <c r="Q411" i="4"/>
  <c r="W411" i="4"/>
  <c r="U411" i="4"/>
  <c r="T411" i="4"/>
  <c r="S411" i="4"/>
  <c r="S420" i="4"/>
  <c r="V416" i="4"/>
  <c r="V408" i="4"/>
  <c r="V410" i="4"/>
  <c r="Y419" i="4"/>
  <c r="N419" i="4"/>
  <c r="R419" i="4"/>
  <c r="K419" i="4"/>
  <c r="O419" i="4"/>
  <c r="L419" i="4"/>
  <c r="P419" i="4"/>
  <c r="M419" i="4"/>
  <c r="Q419" i="4"/>
  <c r="U419" i="4"/>
  <c r="W419" i="4"/>
  <c r="T419" i="4"/>
  <c r="S419" i="4"/>
  <c r="Y409" i="4"/>
  <c r="AD409" i="4" s="1"/>
  <c r="L409" i="4"/>
  <c r="P409" i="4"/>
  <c r="M409" i="4"/>
  <c r="Q409" i="4"/>
  <c r="N409" i="4"/>
  <c r="R409" i="4"/>
  <c r="K409" i="4"/>
  <c r="O409" i="4"/>
  <c r="T409" i="4"/>
  <c r="W409" i="4"/>
  <c r="U409" i="4"/>
  <c r="P417" i="4"/>
  <c r="O417" i="4"/>
  <c r="K417" i="4"/>
  <c r="R417" i="4"/>
  <c r="L417" i="4"/>
  <c r="Y417" i="4"/>
  <c r="Q417" i="4"/>
  <c r="M417" i="4"/>
  <c r="N417" i="4"/>
  <c r="U417" i="4"/>
  <c r="W417" i="4"/>
  <c r="T417" i="4"/>
  <c r="S417" i="4"/>
  <c r="V407" i="4"/>
  <c r="AB416" i="4" s="1"/>
  <c r="AB422" i="4" s="1"/>
  <c r="S385" i="4"/>
  <c r="AG387" i="4"/>
  <c r="A386" i="4"/>
  <c r="V384" i="4"/>
  <c r="AF386" i="4"/>
  <c r="S384" i="4"/>
  <c r="V383" i="4"/>
  <c r="S383" i="4"/>
  <c r="S382" i="4"/>
  <c r="V344" i="4"/>
  <c r="L349" i="4"/>
  <c r="P349" i="4"/>
  <c r="M349" i="4"/>
  <c r="Q349" i="4"/>
  <c r="N349" i="4"/>
  <c r="R349" i="4"/>
  <c r="K349" i="4"/>
  <c r="O349" i="4"/>
  <c r="T349" i="4"/>
  <c r="W349" i="4"/>
  <c r="Y349" i="4"/>
  <c r="U349" i="4"/>
  <c r="S349" i="4"/>
  <c r="S348" i="4"/>
  <c r="V348" i="4"/>
  <c r="Y339" i="4"/>
  <c r="AD339" i="4" s="1"/>
  <c r="L339" i="4"/>
  <c r="P339" i="4"/>
  <c r="K339" i="4"/>
  <c r="O339" i="4"/>
  <c r="N339" i="4"/>
  <c r="R339" i="4"/>
  <c r="M339" i="4"/>
  <c r="Q339" i="4"/>
  <c r="W339" i="4"/>
  <c r="U339" i="4"/>
  <c r="T339" i="4"/>
  <c r="AG351" i="4"/>
  <c r="A350" i="4"/>
  <c r="AF350" i="4"/>
  <c r="N347" i="4"/>
  <c r="R347" i="4"/>
  <c r="K347" i="4"/>
  <c r="O347" i="4"/>
  <c r="Y347" i="4"/>
  <c r="L347" i="4"/>
  <c r="P347" i="4"/>
  <c r="T347" i="4"/>
  <c r="M347" i="4"/>
  <c r="Q347" i="4"/>
  <c r="W347" i="4"/>
  <c r="U347" i="4"/>
  <c r="S347" i="4"/>
  <c r="V337" i="4"/>
  <c r="L345" i="4"/>
  <c r="P345" i="4"/>
  <c r="M345" i="4"/>
  <c r="Q345" i="4"/>
  <c r="Y345" i="4"/>
  <c r="N345" i="4"/>
  <c r="R345" i="4"/>
  <c r="K345" i="4"/>
  <c r="O345" i="4"/>
  <c r="U345" i="4"/>
  <c r="T345" i="4"/>
  <c r="W345" i="4"/>
  <c r="S345" i="4"/>
  <c r="V335" i="4"/>
  <c r="V312" i="4"/>
  <c r="O313" i="4"/>
  <c r="K313" i="4"/>
  <c r="R313" i="4"/>
  <c r="L313" i="4"/>
  <c r="Y313" i="4"/>
  <c r="Q313" i="4"/>
  <c r="M313" i="4"/>
  <c r="N313" i="4"/>
  <c r="P313" i="4"/>
  <c r="T313" i="4"/>
  <c r="W313" i="4"/>
  <c r="U313" i="4"/>
  <c r="S313" i="4"/>
  <c r="S312" i="4"/>
  <c r="M303" i="4"/>
  <c r="Q303" i="4"/>
  <c r="L303" i="4"/>
  <c r="P303" i="4"/>
  <c r="Y303" i="4"/>
  <c r="AD303" i="4" s="1"/>
  <c r="K303" i="4"/>
  <c r="O303" i="4"/>
  <c r="N303" i="4"/>
  <c r="R303" i="4"/>
  <c r="U303" i="4"/>
  <c r="W303" i="4"/>
  <c r="T303" i="4"/>
  <c r="AG315" i="4"/>
  <c r="A314" i="4"/>
  <c r="AF314" i="4"/>
  <c r="AF315" i="4" s="1"/>
  <c r="V310" i="4"/>
  <c r="V302" i="4"/>
  <c r="O311" i="4"/>
  <c r="K311" i="4"/>
  <c r="R311" i="4"/>
  <c r="L311" i="4"/>
  <c r="Y311" i="4"/>
  <c r="Q311" i="4"/>
  <c r="M311" i="4"/>
  <c r="N311" i="4"/>
  <c r="P311" i="4"/>
  <c r="T311" i="4"/>
  <c r="W311" i="4"/>
  <c r="U311" i="4"/>
  <c r="S311" i="4"/>
  <c r="V299" i="4"/>
  <c r="V300" i="4"/>
  <c r="K301" i="4"/>
  <c r="O301" i="4"/>
  <c r="L301" i="4"/>
  <c r="P301" i="4"/>
  <c r="Y301" i="4"/>
  <c r="AD301" i="4" s="1"/>
  <c r="M301" i="4"/>
  <c r="Q301" i="4"/>
  <c r="N301" i="4"/>
  <c r="R301" i="4"/>
  <c r="U301" i="4"/>
  <c r="W301" i="4"/>
  <c r="T301" i="4"/>
  <c r="O309" i="4"/>
  <c r="K309" i="4"/>
  <c r="R309" i="4"/>
  <c r="L309" i="4"/>
  <c r="Y309" i="4"/>
  <c r="Q309" i="4"/>
  <c r="M309" i="4"/>
  <c r="N309" i="4"/>
  <c r="P309" i="4"/>
  <c r="T309" i="4"/>
  <c r="U309" i="4"/>
  <c r="W309" i="4"/>
  <c r="S309" i="4"/>
  <c r="V308" i="4"/>
  <c r="AD276" i="4"/>
  <c r="AD277" i="4"/>
  <c r="AD274" i="4"/>
  <c r="AD272" i="4"/>
  <c r="AD275" i="4"/>
  <c r="AD273" i="4"/>
  <c r="Y266" i="4"/>
  <c r="AD266" i="4" s="1"/>
  <c r="P266" i="4"/>
  <c r="O266" i="4"/>
  <c r="R266" i="4"/>
  <c r="Q266" i="4"/>
  <c r="U266" i="4"/>
  <c r="L266" i="4"/>
  <c r="K266" i="4"/>
  <c r="N266" i="4"/>
  <c r="M266" i="4"/>
  <c r="W266" i="4"/>
  <c r="T266" i="4"/>
  <c r="Y264" i="4"/>
  <c r="AD264" i="4" s="1"/>
  <c r="R264" i="4"/>
  <c r="O264" i="4"/>
  <c r="P264" i="4"/>
  <c r="Q264" i="4"/>
  <c r="U264" i="4"/>
  <c r="N264" i="4"/>
  <c r="K264" i="4"/>
  <c r="L264" i="4"/>
  <c r="M264" i="4"/>
  <c r="W264" i="4"/>
  <c r="T264" i="4"/>
  <c r="J268" i="4"/>
  <c r="AF280" i="4"/>
  <c r="K241" i="4"/>
  <c r="O241" i="4"/>
  <c r="L241" i="4"/>
  <c r="P241" i="4"/>
  <c r="T241" i="4"/>
  <c r="Y241" i="4"/>
  <c r="M241" i="4"/>
  <c r="Q241" i="4"/>
  <c r="N241" i="4"/>
  <c r="R241" i="4"/>
  <c r="U241" i="4"/>
  <c r="W241" i="4"/>
  <c r="S241" i="4"/>
  <c r="S240" i="4"/>
  <c r="AG243" i="4"/>
  <c r="A242" i="4"/>
  <c r="M231" i="4"/>
  <c r="Q231" i="4"/>
  <c r="N231" i="4"/>
  <c r="R231" i="4"/>
  <c r="Y231" i="4"/>
  <c r="AD231" i="4" s="1"/>
  <c r="K231" i="4"/>
  <c r="O231" i="4"/>
  <c r="L231" i="4"/>
  <c r="P231" i="4"/>
  <c r="W231" i="4"/>
  <c r="U231" i="4"/>
  <c r="T231" i="4"/>
  <c r="AF242" i="4"/>
  <c r="M239" i="4"/>
  <c r="Q239" i="4"/>
  <c r="L239" i="4"/>
  <c r="P239" i="4"/>
  <c r="T239" i="4"/>
  <c r="Y239" i="4"/>
  <c r="K239" i="4"/>
  <c r="O239" i="4"/>
  <c r="N239" i="4"/>
  <c r="R239" i="4"/>
  <c r="U239" i="4"/>
  <c r="W239" i="4"/>
  <c r="S239" i="4"/>
  <c r="M229" i="4"/>
  <c r="Q229" i="4"/>
  <c r="N229" i="4"/>
  <c r="R229" i="4"/>
  <c r="Y229" i="4"/>
  <c r="AD229" i="4" s="1"/>
  <c r="K229" i="4"/>
  <c r="O229" i="4"/>
  <c r="L229" i="4"/>
  <c r="P229" i="4"/>
  <c r="W229" i="4"/>
  <c r="U229" i="4"/>
  <c r="T229" i="4"/>
  <c r="V238" i="4"/>
  <c r="V227" i="4"/>
  <c r="AB236" i="4" s="1"/>
  <c r="AB242" i="4" s="1"/>
  <c r="M237" i="4"/>
  <c r="Q237" i="4"/>
  <c r="N237" i="4"/>
  <c r="R237" i="4"/>
  <c r="Y237" i="4"/>
  <c r="K237" i="4"/>
  <c r="AI456" i="4" s="1"/>
  <c r="O237" i="4"/>
  <c r="L237" i="4"/>
  <c r="P237" i="4"/>
  <c r="T237" i="4"/>
  <c r="W237" i="4"/>
  <c r="U237" i="4"/>
  <c r="V237" i="4" s="1"/>
  <c r="AH456" i="4"/>
  <c r="V228" i="4"/>
  <c r="AB237" i="4" s="1"/>
  <c r="S237" i="4"/>
  <c r="V196" i="4"/>
  <c r="Y205" i="4"/>
  <c r="M205" i="4"/>
  <c r="Q205" i="4"/>
  <c r="N205" i="4"/>
  <c r="R205" i="4"/>
  <c r="K205" i="4"/>
  <c r="O205" i="4"/>
  <c r="U205" i="4"/>
  <c r="L205" i="4"/>
  <c r="P205" i="4"/>
  <c r="T205" i="4"/>
  <c r="W205" i="4"/>
  <c r="S205" i="4"/>
  <c r="AG207" i="4"/>
  <c r="A206" i="4"/>
  <c r="Y195" i="4"/>
  <c r="AD195" i="4" s="1"/>
  <c r="L195" i="4"/>
  <c r="P195" i="4"/>
  <c r="Q195" i="4"/>
  <c r="M195" i="4"/>
  <c r="N195" i="4"/>
  <c r="O195" i="4"/>
  <c r="K195" i="4"/>
  <c r="R195" i="4"/>
  <c r="U195" i="4"/>
  <c r="W195" i="4"/>
  <c r="T195" i="4"/>
  <c r="S204" i="4"/>
  <c r="AF206" i="4"/>
  <c r="V192" i="4"/>
  <c r="Y203" i="4"/>
  <c r="K203" i="4"/>
  <c r="O203" i="4"/>
  <c r="U203" i="4"/>
  <c r="N203" i="4"/>
  <c r="R203" i="4"/>
  <c r="M203" i="4"/>
  <c r="Q203" i="4"/>
  <c r="L203" i="4"/>
  <c r="P203" i="4"/>
  <c r="T203" i="4"/>
  <c r="W203" i="4"/>
  <c r="S203" i="4"/>
  <c r="L193" i="4"/>
  <c r="O193" i="4"/>
  <c r="K193" i="4"/>
  <c r="R193" i="4"/>
  <c r="Y193" i="4"/>
  <c r="AD193" i="4" s="1"/>
  <c r="P193" i="4"/>
  <c r="Q193" i="4"/>
  <c r="M193" i="4"/>
  <c r="N193" i="4"/>
  <c r="U193" i="4"/>
  <c r="W193" i="4"/>
  <c r="T193" i="4"/>
  <c r="K201" i="4"/>
  <c r="AI455" i="4" s="1"/>
  <c r="AR439" i="4" s="1"/>
  <c r="O201" i="4"/>
  <c r="N201" i="4"/>
  <c r="R201" i="4"/>
  <c r="Y201" i="4"/>
  <c r="M201" i="4"/>
  <c r="Q201" i="4"/>
  <c r="L201" i="4"/>
  <c r="P201" i="4"/>
  <c r="U201" i="4"/>
  <c r="T201" i="4"/>
  <c r="W201" i="4"/>
  <c r="AH455" i="4"/>
  <c r="S201" i="4"/>
  <c r="V191" i="4"/>
  <c r="A171" i="4"/>
  <c r="AG172" i="4"/>
  <c r="A172" i="4" s="1"/>
  <c r="Y169" i="4"/>
  <c r="W169" i="4"/>
  <c r="L169" i="4"/>
  <c r="P169" i="4"/>
  <c r="M169" i="4"/>
  <c r="Q169" i="4"/>
  <c r="K169" i="4"/>
  <c r="O169" i="4"/>
  <c r="N169" i="4"/>
  <c r="R169" i="4"/>
  <c r="T169" i="4"/>
  <c r="U169" i="4"/>
  <c r="S169" i="4"/>
  <c r="S168" i="4"/>
  <c r="V159" i="4"/>
  <c r="AF171" i="4"/>
  <c r="AF172" i="4" s="1"/>
  <c r="N167" i="4"/>
  <c r="R167" i="4"/>
  <c r="K167" i="4"/>
  <c r="O167" i="4"/>
  <c r="Y167" i="4"/>
  <c r="L167" i="4"/>
  <c r="P167" i="4"/>
  <c r="M167" i="4"/>
  <c r="Q167" i="4"/>
  <c r="W167" i="4"/>
  <c r="U167" i="4"/>
  <c r="T167" i="4"/>
  <c r="S167" i="4"/>
  <c r="V157" i="4"/>
  <c r="L165" i="4"/>
  <c r="P165" i="4"/>
  <c r="K165" i="4"/>
  <c r="AI454" i="4" s="1"/>
  <c r="O165" i="4"/>
  <c r="Y165" i="4"/>
  <c r="N165" i="4"/>
  <c r="R165" i="4"/>
  <c r="M165" i="4"/>
  <c r="Q165" i="4"/>
  <c r="T165" i="4"/>
  <c r="U165" i="4"/>
  <c r="W165" i="4"/>
  <c r="AH454" i="4"/>
  <c r="S165" i="4"/>
  <c r="V155" i="4"/>
  <c r="V164" i="4"/>
  <c r="S133" i="4"/>
  <c r="S132" i="4"/>
  <c r="AG138" i="4"/>
  <c r="K132" i="4"/>
  <c r="O132" i="4"/>
  <c r="L132" i="4"/>
  <c r="P132" i="4"/>
  <c r="M132" i="4"/>
  <c r="Q132" i="4"/>
  <c r="N132" i="4"/>
  <c r="R132" i="4"/>
  <c r="Y132" i="4"/>
  <c r="W132" i="4"/>
  <c r="T132" i="4"/>
  <c r="U132" i="4"/>
  <c r="V122" i="4"/>
  <c r="S131" i="4"/>
  <c r="V128" i="4"/>
  <c r="V120" i="4"/>
  <c r="AB129" i="4" s="1"/>
  <c r="V130" i="4"/>
  <c r="S130" i="4"/>
  <c r="V129" i="4"/>
  <c r="AP476" i="4"/>
  <c r="AQ440" i="4"/>
  <c r="AB128" i="4"/>
  <c r="AB134" i="4" s="1"/>
  <c r="AR473" i="4"/>
  <c r="AS440" i="4"/>
  <c r="AQ473" i="4"/>
  <c r="AP473" i="4"/>
  <c r="S94" i="4"/>
  <c r="N97" i="4"/>
  <c r="R97" i="4"/>
  <c r="M97" i="4"/>
  <c r="Q97" i="4"/>
  <c r="Y97" i="4"/>
  <c r="L97" i="4"/>
  <c r="P97" i="4"/>
  <c r="T97" i="4"/>
  <c r="K97" i="4"/>
  <c r="O97" i="4"/>
  <c r="U97" i="4"/>
  <c r="W97" i="4"/>
  <c r="S97" i="4"/>
  <c r="AG99" i="4"/>
  <c r="A98" i="4"/>
  <c r="V96" i="4"/>
  <c r="S96" i="4"/>
  <c r="AF98" i="4"/>
  <c r="V83" i="4"/>
  <c r="Y95" i="4"/>
  <c r="L95" i="4"/>
  <c r="P95" i="4"/>
  <c r="T95" i="4"/>
  <c r="M95" i="4"/>
  <c r="Q95" i="4"/>
  <c r="W95" i="4"/>
  <c r="N95" i="4"/>
  <c r="R95" i="4"/>
  <c r="K95" i="4"/>
  <c r="O95" i="4"/>
  <c r="U95" i="4"/>
  <c r="S95" i="4"/>
  <c r="S93" i="4"/>
  <c r="N93" i="4"/>
  <c r="R93" i="4"/>
  <c r="M93" i="4"/>
  <c r="Q93" i="4"/>
  <c r="Y93" i="4"/>
  <c r="L93" i="4"/>
  <c r="P93" i="4"/>
  <c r="T93" i="4"/>
  <c r="K93" i="4"/>
  <c r="AI452" i="4" s="1"/>
  <c r="O93" i="4"/>
  <c r="U93" i="4"/>
  <c r="W93" i="4"/>
  <c r="AH452" i="4"/>
  <c r="V60" i="4"/>
  <c r="S57" i="4"/>
  <c r="S61" i="4"/>
  <c r="A63" i="4"/>
  <c r="AG64" i="4"/>
  <c r="A64" i="4" s="1"/>
  <c r="V52" i="4"/>
  <c r="AB61" i="4" s="1"/>
  <c r="S60" i="4"/>
  <c r="S59" i="4"/>
  <c r="S58" i="4"/>
  <c r="AN479" i="4"/>
  <c r="AP472" i="4"/>
  <c r="A27" i="4"/>
  <c r="AG28" i="4"/>
  <c r="A28" i="4" s="1"/>
  <c r="Y25" i="4"/>
  <c r="L25" i="4"/>
  <c r="P25" i="4"/>
  <c r="T25" i="4"/>
  <c r="M25" i="4"/>
  <c r="Q25" i="4"/>
  <c r="N25" i="4"/>
  <c r="R25" i="4"/>
  <c r="K25" i="4"/>
  <c r="O25" i="4"/>
  <c r="U25" i="4"/>
  <c r="W25" i="4"/>
  <c r="S25" i="4"/>
  <c r="V15" i="4"/>
  <c r="S24" i="4"/>
  <c r="AF27" i="4"/>
  <c r="AF28" i="4" s="1"/>
  <c r="L23" i="4"/>
  <c r="P23" i="4"/>
  <c r="K23" i="4"/>
  <c r="O23" i="4"/>
  <c r="U23" i="4"/>
  <c r="Y23" i="4"/>
  <c r="N23" i="4"/>
  <c r="R23" i="4"/>
  <c r="M23" i="4"/>
  <c r="Q23" i="4"/>
  <c r="T23" i="4"/>
  <c r="W23" i="4"/>
  <c r="S23" i="4"/>
  <c r="V13" i="4"/>
  <c r="V22" i="4"/>
  <c r="V11" i="4"/>
  <c r="S21" i="4"/>
  <c r="AE460" i="4"/>
  <c r="AG459" i="4"/>
  <c r="AH446" i="4"/>
  <c r="AI446" i="4"/>
  <c r="AI458" i="4"/>
  <c r="AH458" i="4"/>
  <c r="AE448" i="4"/>
  <c r="AG447" i="4"/>
  <c r="AS448" i="4" l="1"/>
  <c r="AR444" i="4"/>
  <c r="AQ438" i="4"/>
  <c r="AT456" i="4"/>
  <c r="AW442" i="4"/>
  <c r="AV459" i="4"/>
  <c r="V131" i="4"/>
  <c r="V267" i="4"/>
  <c r="AX442" i="4"/>
  <c r="AU459" i="4"/>
  <c r="V94" i="4"/>
  <c r="N20" i="4"/>
  <c r="P20" i="4"/>
  <c r="Y20" i="4"/>
  <c r="M20" i="4"/>
  <c r="U20" i="4"/>
  <c r="L20" i="4"/>
  <c r="AH438" i="4"/>
  <c r="Q20" i="4"/>
  <c r="O20" i="4"/>
  <c r="K20" i="4"/>
  <c r="AI438" i="4" s="1"/>
  <c r="T20" i="4"/>
  <c r="R20" i="4"/>
  <c r="AQ472" i="4"/>
  <c r="J460" i="4" s="1"/>
  <c r="AS442" i="4"/>
  <c r="R21" i="4"/>
  <c r="U21" i="4"/>
  <c r="W21" i="4"/>
  <c r="M21" i="4"/>
  <c r="N21" i="4"/>
  <c r="O21" i="4"/>
  <c r="T21" i="4"/>
  <c r="K21" i="4"/>
  <c r="AI450" i="4" s="1"/>
  <c r="AU467" i="4" s="1"/>
  <c r="Y21" i="4"/>
  <c r="P21" i="4"/>
  <c r="L21" i="4"/>
  <c r="Q21" i="4"/>
  <c r="V95" i="4"/>
  <c r="AV469" i="4"/>
  <c r="K92" i="4"/>
  <c r="AI440" i="4" s="1"/>
  <c r="W92" i="4"/>
  <c r="P92" i="4"/>
  <c r="Y92" i="4"/>
  <c r="AW469" i="4"/>
  <c r="L92" i="4"/>
  <c r="AH440" i="4"/>
  <c r="AS477" i="4"/>
  <c r="U92" i="4"/>
  <c r="AO481" i="4"/>
  <c r="AT469" i="4"/>
  <c r="AN481" i="4"/>
  <c r="AX469" i="4"/>
  <c r="M453" i="4" s="1"/>
  <c r="AQ477" i="4"/>
  <c r="AP477" i="4"/>
  <c r="AU469" i="4"/>
  <c r="AR477" i="4"/>
  <c r="AT458" i="4"/>
  <c r="AV458" i="4"/>
  <c r="AX458" i="4"/>
  <c r="B451" i="4" s="1"/>
  <c r="T92" i="4"/>
  <c r="AU458" i="4"/>
  <c r="AW458" i="4"/>
  <c r="M92" i="4"/>
  <c r="N92" i="4"/>
  <c r="R92" i="4"/>
  <c r="Q92" i="4"/>
  <c r="AB97" i="4"/>
  <c r="AR445" i="4"/>
  <c r="V264" i="4"/>
  <c r="AF243" i="4"/>
  <c r="V195" i="4"/>
  <c r="AF351" i="4"/>
  <c r="V301" i="4"/>
  <c r="V303" i="4"/>
  <c r="V240" i="4"/>
  <c r="AF137" i="4"/>
  <c r="AF138" i="4" s="1"/>
  <c r="AF99" i="4"/>
  <c r="V266" i="4"/>
  <c r="V239" i="4"/>
  <c r="V241" i="4"/>
  <c r="V23" i="4"/>
  <c r="V193" i="4"/>
  <c r="V417" i="4"/>
  <c r="V347" i="4"/>
  <c r="V419" i="4"/>
  <c r="M460" i="4"/>
  <c r="AR441" i="4"/>
  <c r="AS445" i="4"/>
  <c r="AS444" i="4"/>
  <c r="AV465" i="4"/>
  <c r="AW465" i="4"/>
  <c r="AG425" i="4"/>
  <c r="AG281" i="4"/>
  <c r="V200" i="4"/>
  <c r="K204" i="4"/>
  <c r="L204" i="4"/>
  <c r="T204" i="4"/>
  <c r="Q204" i="4"/>
  <c r="R204" i="4"/>
  <c r="W204" i="4"/>
  <c r="Y204" i="4"/>
  <c r="O204" i="4"/>
  <c r="P204" i="4"/>
  <c r="M204" i="4"/>
  <c r="N204" i="4"/>
  <c r="U204" i="4"/>
  <c r="K202" i="4"/>
  <c r="N202" i="4"/>
  <c r="M202" i="4"/>
  <c r="L202" i="4"/>
  <c r="T202" i="4"/>
  <c r="W202" i="4"/>
  <c r="Y202" i="4"/>
  <c r="O202" i="4"/>
  <c r="R202" i="4"/>
  <c r="Q202" i="4"/>
  <c r="P202" i="4"/>
  <c r="U202" i="4"/>
  <c r="AR440" i="4"/>
  <c r="AT465" i="4"/>
  <c r="AU465" i="4"/>
  <c r="V201" i="4"/>
  <c r="AF207" i="4"/>
  <c r="V205" i="4"/>
  <c r="V132" i="4"/>
  <c r="B442" i="4"/>
  <c r="V420" i="4"/>
  <c r="AB131" i="4"/>
  <c r="AB132" i="4"/>
  <c r="AB133" i="4"/>
  <c r="AB130" i="4"/>
  <c r="AB417" i="4"/>
  <c r="AB344" i="4"/>
  <c r="AB350" i="4" s="1"/>
  <c r="AB347" i="4"/>
  <c r="AB345" i="4"/>
  <c r="AB346" i="4"/>
  <c r="AB308" i="4"/>
  <c r="AB314" i="4" s="1"/>
  <c r="AB313" i="4"/>
  <c r="AB311" i="4"/>
  <c r="AB310" i="4"/>
  <c r="AB309" i="4"/>
  <c r="AB312" i="4"/>
  <c r="AB166" i="4"/>
  <c r="AB202" i="4"/>
  <c r="V203" i="4"/>
  <c r="AB201" i="4"/>
  <c r="AB205" i="4"/>
  <c r="AB200" i="4"/>
  <c r="AB206" i="4" s="1"/>
  <c r="AB203" i="4"/>
  <c r="AB204" i="4"/>
  <c r="AB164" i="4"/>
  <c r="AB170" i="4" s="1"/>
  <c r="AB165" i="4"/>
  <c r="AB167" i="4"/>
  <c r="AB169" i="4"/>
  <c r="AB168" i="4"/>
  <c r="AB92" i="4"/>
  <c r="AB98" i="4" s="1"/>
  <c r="AB93" i="4"/>
  <c r="AB95" i="4"/>
  <c r="AB94" i="4"/>
  <c r="V97" i="4"/>
  <c r="AB96" i="4"/>
  <c r="AV456" i="4"/>
  <c r="AW456" i="4"/>
  <c r="AX440" i="4"/>
  <c r="AU456" i="4"/>
  <c r="AX441" i="4"/>
  <c r="AW441" i="4"/>
  <c r="AV444" i="4"/>
  <c r="AX452" i="4"/>
  <c r="J443" i="4" s="1"/>
  <c r="AW445" i="4"/>
  <c r="AV443" i="4"/>
  <c r="AU439" i="4"/>
  <c r="AX450" i="4"/>
  <c r="B443" i="4" s="1"/>
  <c r="AW448" i="4"/>
  <c r="AV442" i="4"/>
  <c r="AX438" i="4"/>
  <c r="B440" i="4" s="1"/>
  <c r="AW439" i="4"/>
  <c r="AV439" i="4"/>
  <c r="AS441" i="4"/>
  <c r="AX445" i="4"/>
  <c r="M441" i="4" s="1"/>
  <c r="AW444" i="4"/>
  <c r="AV438" i="4"/>
  <c r="AU463" i="4"/>
  <c r="AU460" i="4"/>
  <c r="AU441" i="4"/>
  <c r="AU440" i="4"/>
  <c r="AT463" i="4"/>
  <c r="AT460" i="4"/>
  <c r="AT459" i="4"/>
  <c r="AT455" i="4"/>
  <c r="L418" i="4"/>
  <c r="Q418" i="4"/>
  <c r="N418" i="4"/>
  <c r="O418" i="4"/>
  <c r="R418" i="4"/>
  <c r="U418" i="4"/>
  <c r="Y418" i="4"/>
  <c r="M418" i="4"/>
  <c r="P418" i="4"/>
  <c r="K418" i="4"/>
  <c r="W418" i="4"/>
  <c r="T418" i="4"/>
  <c r="Y421" i="4"/>
  <c r="N421" i="4"/>
  <c r="R421" i="4"/>
  <c r="K421" i="4"/>
  <c r="O421" i="4"/>
  <c r="L421" i="4"/>
  <c r="P421" i="4"/>
  <c r="M421" i="4"/>
  <c r="Q421" i="4"/>
  <c r="W421" i="4"/>
  <c r="T421" i="4"/>
  <c r="U421" i="4"/>
  <c r="V411" i="4"/>
  <c r="V409" i="4"/>
  <c r="AB418" i="4" s="1"/>
  <c r="A387" i="4"/>
  <c r="AG388" i="4"/>
  <c r="A388" i="4" s="1"/>
  <c r="AF387" i="4"/>
  <c r="V349" i="4"/>
  <c r="A351" i="4"/>
  <c r="AG352" i="4"/>
  <c r="A352" i="4" s="1"/>
  <c r="V339" i="4"/>
  <c r="AB348" i="4" s="1"/>
  <c r="V345" i="4"/>
  <c r="A315" i="4"/>
  <c r="AG316" i="4"/>
  <c r="A316" i="4" s="1"/>
  <c r="V313" i="4"/>
  <c r="V311" i="4"/>
  <c r="V309" i="4"/>
  <c r="J275" i="4"/>
  <c r="AC275" i="4"/>
  <c r="AC274" i="4"/>
  <c r="J274" i="4"/>
  <c r="J276" i="4"/>
  <c r="AB276" i="4" s="1"/>
  <c r="AC276" i="4"/>
  <c r="Y268" i="4"/>
  <c r="AD268" i="4" s="1"/>
  <c r="N268" i="4"/>
  <c r="R268" i="4"/>
  <c r="K268" i="4"/>
  <c r="O268" i="4"/>
  <c r="L268" i="4"/>
  <c r="P268" i="4"/>
  <c r="M268" i="4"/>
  <c r="Q268" i="4"/>
  <c r="W268" i="4"/>
  <c r="U268" i="4"/>
  <c r="T268" i="4"/>
  <c r="J273" i="4"/>
  <c r="AC273" i="4"/>
  <c r="J272" i="4"/>
  <c r="AC272" i="4"/>
  <c r="AC277" i="4"/>
  <c r="J277" i="4"/>
  <c r="A243" i="4"/>
  <c r="AG244" i="4"/>
  <c r="A244" i="4" s="1"/>
  <c r="V231" i="4"/>
  <c r="V229" i="4"/>
  <c r="AB238" i="4" s="1"/>
  <c r="A207" i="4"/>
  <c r="AG208" i="4"/>
  <c r="A208" i="4" s="1"/>
  <c r="AS443" i="4"/>
  <c r="V169" i="4"/>
  <c r="AG173" i="4"/>
  <c r="V167" i="4"/>
  <c r="V165" i="4"/>
  <c r="AQ441" i="4"/>
  <c r="A138" i="4"/>
  <c r="AG139" i="4"/>
  <c r="A139" i="4" s="1"/>
  <c r="V93" i="4"/>
  <c r="A99" i="4"/>
  <c r="AG100" i="4"/>
  <c r="A100" i="4" s="1"/>
  <c r="AP471" i="4"/>
  <c r="AQ439" i="4"/>
  <c r="AS449" i="4"/>
  <c r="AO441" i="4"/>
  <c r="AF64" i="4"/>
  <c r="V25" i="4"/>
  <c r="AG29" i="4"/>
  <c r="AB20" i="4"/>
  <c r="AB26" i="4" s="1"/>
  <c r="AB25" i="4"/>
  <c r="AB24" i="4"/>
  <c r="AB23" i="4"/>
  <c r="AB22" i="4"/>
  <c r="AB21" i="4"/>
  <c r="AH447" i="4"/>
  <c r="AI447" i="4"/>
  <c r="AH459" i="4"/>
  <c r="AI459" i="4"/>
  <c r="AE449" i="4"/>
  <c r="AG448" i="4"/>
  <c r="AG460" i="4"/>
  <c r="AE461" i="4"/>
  <c r="AG461" i="4" s="1"/>
  <c r="AH461" i="4" s="1"/>
  <c r="M461" i="4" l="1"/>
  <c r="V20" i="4"/>
  <c r="V21" i="4"/>
  <c r="AC460" i="4"/>
  <c r="AP479" i="4" s="1"/>
  <c r="AW454" i="4"/>
  <c r="AU454" i="4"/>
  <c r="AS470" i="4"/>
  <c r="AN478" i="4"/>
  <c r="AT454" i="4"/>
  <c r="AO478" i="4"/>
  <c r="AR470" i="4"/>
  <c r="AQ470" i="4"/>
  <c r="AP470" i="4"/>
  <c r="AX454" i="4"/>
  <c r="B450" i="4" s="1"/>
  <c r="AV454" i="4"/>
  <c r="AV464" i="4"/>
  <c r="AR442" i="4"/>
  <c r="B441" i="4" s="1"/>
  <c r="AS447" i="4"/>
  <c r="AX449" i="4"/>
  <c r="AQ475" i="4"/>
  <c r="AW440" i="4"/>
  <c r="AO439" i="4"/>
  <c r="AP475" i="4"/>
  <c r="AN480" i="4"/>
  <c r="AT467" i="4"/>
  <c r="AO438" i="4"/>
  <c r="AX462" i="4"/>
  <c r="B452" i="4" s="1"/>
  <c r="AP474" i="4"/>
  <c r="AU462" i="4"/>
  <c r="AV462" i="4"/>
  <c r="AR474" i="4"/>
  <c r="V92" i="4"/>
  <c r="AT462" i="4"/>
  <c r="AS438" i="4"/>
  <c r="AQ474" i="4"/>
  <c r="AW462" i="4"/>
  <c r="V418" i="4"/>
  <c r="J440" i="4"/>
  <c r="A425" i="4"/>
  <c r="AG426" i="4"/>
  <c r="AG427" i="4" s="1"/>
  <c r="A427" i="4" s="1"/>
  <c r="AF425" i="4"/>
  <c r="AB349" i="4"/>
  <c r="A281" i="4"/>
  <c r="AG282" i="4"/>
  <c r="AG283" i="4" s="1"/>
  <c r="A283" i="4" s="1"/>
  <c r="AF281" i="4"/>
  <c r="V202" i="4"/>
  <c r="V204" i="4"/>
  <c r="AG65" i="4"/>
  <c r="AB420" i="4"/>
  <c r="AB421" i="4"/>
  <c r="AB419" i="4"/>
  <c r="AB239" i="4"/>
  <c r="AB240" i="4"/>
  <c r="AB241" i="4"/>
  <c r="M442" i="4"/>
  <c r="M440" i="4"/>
  <c r="AX451" i="4"/>
  <c r="E443" i="4" s="1"/>
  <c r="AW467" i="4"/>
  <c r="AV467" i="4"/>
  <c r="AX439" i="4"/>
  <c r="E440" i="4" s="1"/>
  <c r="AB440" i="4" s="1"/>
  <c r="AW447" i="4"/>
  <c r="AV445" i="4"/>
  <c r="V421" i="4"/>
  <c r="AF388" i="4"/>
  <c r="AG389" i="4" s="1"/>
  <c r="AF352" i="4"/>
  <c r="AF316" i="4"/>
  <c r="AG317" i="4" s="1"/>
  <c r="AF317" i="4" s="1"/>
  <c r="AG318" i="4"/>
  <c r="A317" i="4"/>
  <c r="R272" i="4"/>
  <c r="O272" i="4"/>
  <c r="Y272" i="4"/>
  <c r="P272" i="4"/>
  <c r="Q272" i="4"/>
  <c r="W272" i="4"/>
  <c r="N272" i="4"/>
  <c r="K272" i="4"/>
  <c r="AI445" i="4" s="1"/>
  <c r="U272" i="4"/>
  <c r="L272" i="4"/>
  <c r="M272" i="4"/>
  <c r="T272" i="4"/>
  <c r="AH445" i="4"/>
  <c r="AB273" i="4"/>
  <c r="AH457" i="4"/>
  <c r="N273" i="4"/>
  <c r="M273" i="4"/>
  <c r="L273" i="4"/>
  <c r="K273" i="4"/>
  <c r="AI457" i="4" s="1"/>
  <c r="U273" i="4"/>
  <c r="T273" i="4"/>
  <c r="Y273" i="4"/>
  <c r="R273" i="4"/>
  <c r="Q273" i="4"/>
  <c r="P273" i="4"/>
  <c r="O273" i="4"/>
  <c r="W273" i="4"/>
  <c r="P274" i="4"/>
  <c r="M274" i="4"/>
  <c r="N274" i="4"/>
  <c r="K274" i="4"/>
  <c r="U274" i="4"/>
  <c r="Y274" i="4"/>
  <c r="L274" i="4"/>
  <c r="T274" i="4"/>
  <c r="Q274" i="4"/>
  <c r="R274" i="4"/>
  <c r="O274" i="4"/>
  <c r="W274" i="4"/>
  <c r="S275" i="4"/>
  <c r="Y277" i="4"/>
  <c r="L277" i="4"/>
  <c r="P277" i="4"/>
  <c r="M277" i="4"/>
  <c r="Q277" i="4"/>
  <c r="N277" i="4"/>
  <c r="R277" i="4"/>
  <c r="K277" i="4"/>
  <c r="O277" i="4"/>
  <c r="U277" i="4"/>
  <c r="T277" i="4"/>
  <c r="W277" i="4"/>
  <c r="S272" i="4"/>
  <c r="AC278" i="4"/>
  <c r="S274" i="4" s="1"/>
  <c r="V268" i="4"/>
  <c r="AB277" i="4" s="1"/>
  <c r="AB274" i="4"/>
  <c r="AB272" i="4"/>
  <c r="AB278" i="4" s="1"/>
  <c r="N276" i="4"/>
  <c r="K276" i="4"/>
  <c r="U276" i="4"/>
  <c r="P276" i="4"/>
  <c r="Q276" i="4"/>
  <c r="W276" i="4"/>
  <c r="R276" i="4"/>
  <c r="O276" i="4"/>
  <c r="L276" i="4"/>
  <c r="M276" i="4"/>
  <c r="Y276" i="4"/>
  <c r="T276" i="4"/>
  <c r="AB275" i="4"/>
  <c r="P275" i="4"/>
  <c r="Q275" i="4"/>
  <c r="N275" i="4"/>
  <c r="K275" i="4"/>
  <c r="U275" i="4"/>
  <c r="W275" i="4"/>
  <c r="L275" i="4"/>
  <c r="M275" i="4"/>
  <c r="Y275" i="4"/>
  <c r="R275" i="4"/>
  <c r="O275" i="4"/>
  <c r="T275" i="4"/>
  <c r="AG245" i="4"/>
  <c r="A245" i="4" s="1"/>
  <c r="AF244" i="4"/>
  <c r="AG246" i="4"/>
  <c r="AF208" i="4"/>
  <c r="AG209" i="4" s="1"/>
  <c r="AG174" i="4"/>
  <c r="A173" i="4"/>
  <c r="AF173" i="4"/>
  <c r="AF139" i="4"/>
  <c r="AG140" i="4" s="1"/>
  <c r="AG101" i="4"/>
  <c r="A101" i="4" s="1"/>
  <c r="AF100" i="4"/>
  <c r="AG102" i="4"/>
  <c r="AG30" i="4"/>
  <c r="A29" i="4"/>
  <c r="AF29" i="4"/>
  <c r="AI461" i="4"/>
  <c r="AX447" i="4" s="1"/>
  <c r="E442" i="4" s="1"/>
  <c r="AH448" i="4"/>
  <c r="AI448" i="4"/>
  <c r="AI460" i="4"/>
  <c r="AH460" i="4"/>
  <c r="AG449" i="4"/>
  <c r="AF436" i="4"/>
  <c r="E461" i="4" l="1"/>
  <c r="B461" i="4"/>
  <c r="AB461" i="4" s="1"/>
  <c r="AQ480" i="4" s="1"/>
  <c r="B460" i="4"/>
  <c r="AX479" i="4"/>
  <c r="AT479" i="4"/>
  <c r="AU479" i="4"/>
  <c r="AR479" i="4"/>
  <c r="AV479" i="4"/>
  <c r="AW479" i="4"/>
  <c r="AQ479" i="4"/>
  <c r="E468" i="4" s="1"/>
  <c r="AS479" i="4"/>
  <c r="AV480" i="4"/>
  <c r="AX480" i="4"/>
  <c r="AS480" i="4"/>
  <c r="AP480" i="4"/>
  <c r="AC440" i="4"/>
  <c r="AW459" i="4" s="1"/>
  <c r="AQ471" i="4"/>
  <c r="E460" i="4" s="1"/>
  <c r="AB460" i="4" s="1"/>
  <c r="AO480" i="4"/>
  <c r="AV460" i="4"/>
  <c r="AS474" i="4"/>
  <c r="AW464" i="4"/>
  <c r="AR472" i="4"/>
  <c r="AX455" i="4"/>
  <c r="E450" i="4" s="1"/>
  <c r="AU468" i="4"/>
  <c r="AF174" i="4"/>
  <c r="AF318" i="4"/>
  <c r="A426" i="4"/>
  <c r="AF426" i="4"/>
  <c r="AF427" i="4" s="1"/>
  <c r="AG428" i="4" s="1"/>
  <c r="A428" i="4" s="1"/>
  <c r="AG353" i="4"/>
  <c r="S276" i="4"/>
  <c r="A282" i="4"/>
  <c r="AF282" i="4"/>
  <c r="AF283" i="4" s="1"/>
  <c r="A209" i="4"/>
  <c r="AG210" i="4"/>
  <c r="A210" i="4" s="1"/>
  <c r="A140" i="4"/>
  <c r="AG141" i="4"/>
  <c r="A141" i="4" s="1"/>
  <c r="AG66" i="4"/>
  <c r="AG67" i="4" s="1"/>
  <c r="A67" i="4" s="1"/>
  <c r="A65" i="4"/>
  <c r="AF65" i="4"/>
  <c r="V272" i="4"/>
  <c r="S273" i="4"/>
  <c r="AF245" i="4"/>
  <c r="AF246" i="4" s="1"/>
  <c r="AF209" i="4"/>
  <c r="AF101" i="4"/>
  <c r="AF102" i="4" s="1"/>
  <c r="V275" i="4"/>
  <c r="V277" i="4"/>
  <c r="V274" i="4"/>
  <c r="AF140" i="4"/>
  <c r="AF30" i="4"/>
  <c r="AW457" i="4"/>
  <c r="AX457" i="4"/>
  <c r="M450" i="4" s="1"/>
  <c r="AV457" i="4"/>
  <c r="AX453" i="4"/>
  <c r="M443" i="4" s="1"/>
  <c r="AW443" i="4"/>
  <c r="AV441" i="4"/>
  <c r="AX444" i="4"/>
  <c r="J441" i="4" s="1"/>
  <c r="AW449" i="4"/>
  <c r="AX448" i="4"/>
  <c r="J442" i="4" s="1"/>
  <c r="AW438" i="4"/>
  <c r="AU438" i="4"/>
  <c r="AU457" i="4"/>
  <c r="AT468" i="4"/>
  <c r="AT457" i="4"/>
  <c r="AG429" i="4"/>
  <c r="AG390" i="4"/>
  <c r="A389" i="4"/>
  <c r="AF389" i="4"/>
  <c r="A318" i="4"/>
  <c r="AG319" i="4"/>
  <c r="A319" i="4" s="1"/>
  <c r="S277" i="4"/>
  <c r="V276" i="4"/>
  <c r="V273" i="4"/>
  <c r="A246" i="4"/>
  <c r="AG247" i="4"/>
  <c r="A247" i="4" s="1"/>
  <c r="AG211" i="4"/>
  <c r="A211" i="4" s="1"/>
  <c r="A174" i="4"/>
  <c r="AG175" i="4"/>
  <c r="A175" i="4" s="1"/>
  <c r="AG142" i="4"/>
  <c r="A142" i="4" s="1"/>
  <c r="A102" i="4"/>
  <c r="AG103" i="4"/>
  <c r="A103" i="4" s="1"/>
  <c r="A30" i="4"/>
  <c r="AG31" i="4"/>
  <c r="A31" i="4" s="1"/>
  <c r="AH449" i="4"/>
  <c r="AI449" i="4"/>
  <c r="AW480" i="4" l="1"/>
  <c r="AR480" i="4"/>
  <c r="AT480" i="4"/>
  <c r="AU480" i="4"/>
  <c r="B469" i="4"/>
  <c r="AF141" i="4"/>
  <c r="AV463" i="4"/>
  <c r="AO479" i="4"/>
  <c r="AQ476" i="4"/>
  <c r="J461" i="4" s="1"/>
  <c r="AC461" i="4" s="1"/>
  <c r="AR475" i="4"/>
  <c r="AX456" i="4"/>
  <c r="AS473" i="4"/>
  <c r="AU455" i="4"/>
  <c r="AW478" i="4"/>
  <c r="AQ478" i="4"/>
  <c r="B468" i="4" s="1"/>
  <c r="AB468" i="4" s="1"/>
  <c r="AR478" i="4"/>
  <c r="AT478" i="4"/>
  <c r="AS478" i="4"/>
  <c r="AU478" i="4"/>
  <c r="AP478" i="4"/>
  <c r="AX478" i="4"/>
  <c r="AV478" i="4"/>
  <c r="AF428" i="4"/>
  <c r="AF390" i="4"/>
  <c r="AF429" i="4"/>
  <c r="AG354" i="4"/>
  <c r="AG355" i="4" s="1"/>
  <c r="A355" i="4" s="1"/>
  <c r="A353" i="4"/>
  <c r="AF353" i="4"/>
  <c r="AG284" i="4"/>
  <c r="AF210" i="4"/>
  <c r="AF211" i="4" s="1"/>
  <c r="AF66" i="4"/>
  <c r="AF67" i="4" s="1"/>
  <c r="AG68" i="4" s="1"/>
  <c r="AF68" i="4" s="1"/>
  <c r="A66" i="4"/>
  <c r="AX443" i="4"/>
  <c r="E441" i="4" s="1"/>
  <c r="A429" i="4"/>
  <c r="AG430" i="4"/>
  <c r="A430" i="4" s="1"/>
  <c r="A390" i="4"/>
  <c r="AG391" i="4"/>
  <c r="A391" i="4" s="1"/>
  <c r="AF319" i="4"/>
  <c r="AG320" i="4" s="1"/>
  <c r="AG248" i="4"/>
  <c r="A248" i="4" s="1"/>
  <c r="AF247" i="4"/>
  <c r="AG249" i="4"/>
  <c r="AG212" i="4"/>
  <c r="A212" i="4" s="1"/>
  <c r="AG213" i="4"/>
  <c r="AG176" i="4"/>
  <c r="A176" i="4" s="1"/>
  <c r="AF175" i="4"/>
  <c r="AF142" i="4"/>
  <c r="AG104" i="4"/>
  <c r="A104" i="4" s="1"/>
  <c r="AF103" i="4"/>
  <c r="AF31" i="4"/>
  <c r="AG32" i="4" s="1"/>
  <c r="AX481" i="4" l="1"/>
  <c r="AS481" i="4"/>
  <c r="AP481" i="4"/>
  <c r="AR481" i="4"/>
  <c r="AT481" i="4"/>
  <c r="AW481" i="4"/>
  <c r="AU481" i="4"/>
  <c r="AQ481" i="4"/>
  <c r="AV481" i="4"/>
  <c r="AP482" i="4"/>
  <c r="AR482" i="4"/>
  <c r="AW482" i="4"/>
  <c r="AV482" i="4"/>
  <c r="AS482" i="4"/>
  <c r="AQ482" i="4"/>
  <c r="AO482" i="4"/>
  <c r="AX482" i="4"/>
  <c r="AU482" i="4"/>
  <c r="AT482" i="4"/>
  <c r="AN482" i="4"/>
  <c r="A354" i="4"/>
  <c r="AF354" i="4"/>
  <c r="AF355" i="4" s="1"/>
  <c r="AG356" i="4" s="1"/>
  <c r="A356" i="4" s="1"/>
  <c r="A320" i="4"/>
  <c r="AG321" i="4"/>
  <c r="AF320" i="4"/>
  <c r="AG285" i="4"/>
  <c r="AG286" i="4" s="1"/>
  <c r="A286" i="4" s="1"/>
  <c r="A284" i="4"/>
  <c r="AF284" i="4"/>
  <c r="AG177" i="4"/>
  <c r="A177" i="4" s="1"/>
  <c r="AG105" i="4"/>
  <c r="A68" i="4"/>
  <c r="AG69" i="4"/>
  <c r="A32" i="4"/>
  <c r="AG33" i="4"/>
  <c r="A33" i="4" s="1"/>
  <c r="AF176" i="4"/>
  <c r="AF248" i="4"/>
  <c r="AF249" i="4" s="1"/>
  <c r="AF104" i="4"/>
  <c r="AF32" i="4"/>
  <c r="AF212" i="4"/>
  <c r="AF213" i="4" s="1"/>
  <c r="AF430" i="4"/>
  <c r="AG392" i="4"/>
  <c r="A392" i="4" s="1"/>
  <c r="AF391" i="4"/>
  <c r="A321" i="4"/>
  <c r="AG322" i="4"/>
  <c r="A322" i="4" s="1"/>
  <c r="A249" i="4"/>
  <c r="AG250" i="4"/>
  <c r="A250" i="4" s="1"/>
  <c r="A213" i="4"/>
  <c r="AG214" i="4"/>
  <c r="A214" i="4" s="1"/>
  <c r="AG178" i="4"/>
  <c r="A178" i="4" s="1"/>
  <c r="AG106" i="4"/>
  <c r="A106" i="4" s="1"/>
  <c r="E469" i="4" l="1"/>
  <c r="AB469" i="4" s="1"/>
  <c r="J468" i="4"/>
  <c r="AF105" i="4"/>
  <c r="AF106" i="4" s="1"/>
  <c r="AF177" i="4"/>
  <c r="AF178" i="4" s="1"/>
  <c r="A105" i="4"/>
  <c r="AG393" i="4"/>
  <c r="A393" i="4" s="1"/>
  <c r="AF356" i="4"/>
  <c r="AG357" i="4"/>
  <c r="A357" i="4" s="1"/>
  <c r="AF321" i="4"/>
  <c r="AF322" i="4" s="1"/>
  <c r="A285" i="4"/>
  <c r="AF285" i="4"/>
  <c r="AF286" i="4" s="1"/>
  <c r="A69" i="4"/>
  <c r="AG70" i="4"/>
  <c r="A70" i="4" s="1"/>
  <c r="AF69" i="4"/>
  <c r="AF33" i="4"/>
  <c r="AG34" i="4"/>
  <c r="A34" i="4" s="1"/>
  <c r="AF392" i="4"/>
  <c r="AG394" i="4"/>
  <c r="A394" i="4" s="1"/>
  <c r="AG358" i="4"/>
  <c r="A358" i="4" s="1"/>
  <c r="AF250" i="4"/>
  <c r="AF214" i="4"/>
  <c r="AX483" i="4" l="1"/>
  <c r="AS483" i="4"/>
  <c r="AO483" i="4"/>
  <c r="AP483" i="4"/>
  <c r="M468" i="4" s="1"/>
  <c r="AC468" i="4" s="1"/>
  <c r="AT483" i="4"/>
  <c r="AN483" i="4"/>
  <c r="AU483" i="4"/>
  <c r="AQ483" i="4"/>
  <c r="AV483" i="4"/>
  <c r="AR483" i="4"/>
  <c r="AW483" i="4"/>
  <c r="AF393" i="4"/>
  <c r="AF394" i="4" s="1"/>
  <c r="AF357" i="4"/>
  <c r="AF358" i="4" s="1"/>
  <c r="AF70" i="4"/>
  <c r="AF34" i="4"/>
</calcChain>
</file>

<file path=xl/sharedStrings.xml><?xml version="1.0" encoding="utf-8"?>
<sst xmlns="http://schemas.openxmlformats.org/spreadsheetml/2006/main" count="1915" uniqueCount="208">
  <si>
    <t>A</t>
  </si>
  <si>
    <t>B</t>
  </si>
  <si>
    <t>C</t>
  </si>
  <si>
    <t>Pos</t>
  </si>
  <si>
    <t>J</t>
  </si>
  <si>
    <t>V</t>
  </si>
  <si>
    <t>E</t>
  </si>
  <si>
    <t>D</t>
  </si>
  <si>
    <t>GM</t>
  </si>
  <si>
    <t>GS</t>
  </si>
  <si>
    <t>GM-GS</t>
  </si>
  <si>
    <t>P</t>
  </si>
  <si>
    <t>Remarks</t>
  </si>
  <si>
    <t>SM</t>
  </si>
  <si>
    <t>SS</t>
  </si>
  <si>
    <t>SM-SS</t>
  </si>
  <si>
    <t>SP</t>
  </si>
  <si>
    <t>Shoot</t>
  </si>
  <si>
    <t>X1</t>
  </si>
  <si>
    <t>X2</t>
  </si>
  <si>
    <t>X3</t>
  </si>
  <si>
    <t>T</t>
  </si>
  <si>
    <t>--</t>
  </si>
  <si>
    <t>Jogo</t>
  </si>
  <si>
    <t>Jogador1</t>
  </si>
  <si>
    <t>Resultado</t>
  </si>
  <si>
    <t>Jogador2</t>
  </si>
  <si>
    <t>Pos.</t>
  </si>
  <si>
    <t>X22</t>
  </si>
  <si>
    <t>Arred. Shoot</t>
  </si>
  <si>
    <t>Shoot2</t>
  </si>
  <si>
    <t>R1</t>
  </si>
  <si>
    <t>R2</t>
  </si>
  <si>
    <t>S1</t>
  </si>
  <si>
    <t>S2</t>
  </si>
  <si>
    <t>S111</t>
  </si>
  <si>
    <t>S222</t>
  </si>
  <si>
    <t>R11</t>
  </si>
  <si>
    <t>R22</t>
  </si>
  <si>
    <t>R111</t>
  </si>
  <si>
    <t>R222</t>
  </si>
  <si>
    <t>Marcados</t>
  </si>
  <si>
    <t>Pontos de Shoots</t>
  </si>
  <si>
    <t>Sofridos</t>
  </si>
  <si>
    <t xml:space="preserve"> </t>
  </si>
  <si>
    <t>Matriz-1</t>
  </si>
  <si>
    <t>F</t>
  </si>
  <si>
    <t>G</t>
  </si>
  <si>
    <t>H</t>
  </si>
  <si>
    <t>I</t>
  </si>
  <si>
    <t>K</t>
  </si>
  <si>
    <t>L</t>
  </si>
  <si>
    <t>BARRAGES</t>
  </si>
  <si>
    <t>GRP</t>
  </si>
  <si>
    <t>Qtd</t>
  </si>
  <si>
    <t>Jogadores</t>
  </si>
  <si>
    <t>pos</t>
  </si>
  <si>
    <t>Grupo</t>
  </si>
  <si>
    <t>concatenar</t>
  </si>
  <si>
    <t>nomejogador</t>
  </si>
  <si>
    <t>jogos</t>
  </si>
  <si>
    <t>jog</t>
  </si>
  <si>
    <t>APURADO1</t>
  </si>
  <si>
    <t>APURADO2</t>
  </si>
  <si>
    <t>Vencedores</t>
  </si>
  <si>
    <t>M1</t>
  </si>
  <si>
    <t>M3</t>
  </si>
  <si>
    <t>M11</t>
  </si>
  <si>
    <t>M4</t>
  </si>
  <si>
    <t>M12</t>
  </si>
  <si>
    <t>M2</t>
  </si>
  <si>
    <t>M5</t>
  </si>
  <si>
    <t>M21</t>
  </si>
  <si>
    <t>M6</t>
  </si>
  <si>
    <t>M22</t>
  </si>
  <si>
    <t>M31</t>
  </si>
  <si>
    <t>M32</t>
  </si>
  <si>
    <t>1/4 FINAL</t>
  </si>
  <si>
    <t>M41</t>
  </si>
  <si>
    <t>M42</t>
  </si>
  <si>
    <t>M51</t>
  </si>
  <si>
    <t>QUARTO-FINALISTA1</t>
  </si>
  <si>
    <t>QUARTO-FINALISTA2</t>
  </si>
  <si>
    <t>M52</t>
  </si>
  <si>
    <t>M61</t>
  </si>
  <si>
    <t>M62</t>
  </si>
  <si>
    <t>FASE FINAL</t>
  </si>
  <si>
    <t>SEMIFINALISTA1</t>
  </si>
  <si>
    <t>SEMIFINALISTA2</t>
  </si>
  <si>
    <t>FINALISTA 1</t>
  </si>
  <si>
    <t>FINALISTA 2</t>
  </si>
  <si>
    <t>Final</t>
  </si>
  <si>
    <t>N.º GRUPOS</t>
  </si>
  <si>
    <t>1/8 FINAL</t>
  </si>
  <si>
    <t>OITAVO-FINALISTA1</t>
  </si>
  <si>
    <t>OITAVO-FINALISTA2</t>
  </si>
  <si>
    <t>O1</t>
  </si>
  <si>
    <t>O5</t>
  </si>
  <si>
    <t>O2</t>
  </si>
  <si>
    <t>O6</t>
  </si>
  <si>
    <t>O11</t>
  </si>
  <si>
    <t>O3</t>
  </si>
  <si>
    <t>O7</t>
  </si>
  <si>
    <t>O12</t>
  </si>
  <si>
    <t>O4</t>
  </si>
  <si>
    <t>O8</t>
  </si>
  <si>
    <t>O21</t>
  </si>
  <si>
    <t>O22</t>
  </si>
  <si>
    <t>O31</t>
  </si>
  <si>
    <t>O32</t>
  </si>
  <si>
    <t>O41</t>
  </si>
  <si>
    <t>O42</t>
  </si>
  <si>
    <t>Q1</t>
  </si>
  <si>
    <t>Q3</t>
  </si>
  <si>
    <t>O51</t>
  </si>
  <si>
    <t>O52</t>
  </si>
  <si>
    <t>Q2</t>
  </si>
  <si>
    <t>Q4</t>
  </si>
  <si>
    <t>O61</t>
  </si>
  <si>
    <t>O62</t>
  </si>
  <si>
    <t>O71</t>
  </si>
  <si>
    <t>O72</t>
  </si>
  <si>
    <t>O81</t>
  </si>
  <si>
    <t>O82</t>
  </si>
  <si>
    <t>Q11</t>
  </si>
  <si>
    <t>Z1</t>
  </si>
  <si>
    <t>Q12</t>
  </si>
  <si>
    <t>Q21</t>
  </si>
  <si>
    <t>Q22</t>
  </si>
  <si>
    <t>Q31</t>
  </si>
  <si>
    <t>Q32</t>
  </si>
  <si>
    <t>Q41</t>
  </si>
  <si>
    <t>Q42</t>
  </si>
  <si>
    <t>S11</t>
  </si>
  <si>
    <t>S12</t>
  </si>
  <si>
    <t>S21</t>
  </si>
  <si>
    <t>S22</t>
  </si>
  <si>
    <t>Z11</t>
  </si>
  <si>
    <t>Z12</t>
  </si>
  <si>
    <t>M7</t>
  </si>
  <si>
    <t>M8</t>
  </si>
  <si>
    <t>M71</t>
  </si>
  <si>
    <t>M72</t>
  </si>
  <si>
    <t>M81</t>
  </si>
  <si>
    <t>M82</t>
  </si>
  <si>
    <t>OPEN</t>
  </si>
  <si>
    <t>GRUPOS</t>
  </si>
  <si>
    <t>Carolina Villarigues</t>
  </si>
  <si>
    <t>VS</t>
  </si>
  <si>
    <t>Grupo 1</t>
  </si>
  <si>
    <t>Grupo 2</t>
  </si>
  <si>
    <t>Grupo 3</t>
  </si>
  <si>
    <t>Grupo 4</t>
  </si>
  <si>
    <t>Grupo 5</t>
  </si>
  <si>
    <t>André Fernandes</t>
  </si>
  <si>
    <t>Carlos Ricardo</t>
  </si>
  <si>
    <t>Herculano Diogenes</t>
  </si>
  <si>
    <t>José Santos</t>
  </si>
  <si>
    <t>Luis Silva</t>
  </si>
  <si>
    <t>Manuel Santos</t>
  </si>
  <si>
    <t>Nuno Henriques</t>
  </si>
  <si>
    <t>Nuno Noronha</t>
  </si>
  <si>
    <t>Ricardo José</t>
  </si>
  <si>
    <t>Sérgio Ramos</t>
  </si>
  <si>
    <t>Vasco Henriques</t>
  </si>
  <si>
    <t>Ricardo Pavão</t>
  </si>
  <si>
    <t>SUB-16</t>
  </si>
  <si>
    <t>Guilherme Santos</t>
  </si>
  <si>
    <t>Jogador 1</t>
  </si>
  <si>
    <t>Jogador 2</t>
  </si>
  <si>
    <t>Árbitro</t>
  </si>
  <si>
    <t>Mesa</t>
  </si>
  <si>
    <t>Sessão 1</t>
  </si>
  <si>
    <t>G1</t>
  </si>
  <si>
    <t>G2</t>
  </si>
  <si>
    <t>G3</t>
  </si>
  <si>
    <t>G4</t>
  </si>
  <si>
    <t>Sessão 2</t>
  </si>
  <si>
    <t>G5</t>
  </si>
  <si>
    <t>Sessão 3</t>
  </si>
  <si>
    <t>Rui Varela</t>
  </si>
  <si>
    <t>Sessão 4</t>
  </si>
  <si>
    <t>Sessão 5</t>
  </si>
  <si>
    <t>Sessão 6</t>
  </si>
  <si>
    <t>BARRAGE</t>
  </si>
  <si>
    <t>Sessão 7</t>
  </si>
  <si>
    <t>1/4F</t>
  </si>
  <si>
    <t>Sessão 8</t>
  </si>
  <si>
    <t>1/2F</t>
  </si>
  <si>
    <t>Sessão 9</t>
  </si>
  <si>
    <t>z</t>
  </si>
  <si>
    <t>Carolina</t>
  </si>
  <si>
    <t>Alexandre Kushmyruk</t>
  </si>
  <si>
    <t>Pedro Amaro</t>
  </si>
  <si>
    <t>Henrique Acuña</t>
  </si>
  <si>
    <t>Luis Abreu</t>
  </si>
  <si>
    <t>Alexandre</t>
  </si>
  <si>
    <t>Herculano</t>
  </si>
  <si>
    <t>Sergio Ramos</t>
  </si>
  <si>
    <t>Jose Santos</t>
  </si>
  <si>
    <t>Carolina Vilarigues</t>
  </si>
  <si>
    <t xml:space="preserve">Vasco </t>
  </si>
  <si>
    <t>Andre</t>
  </si>
  <si>
    <t>Manuel</t>
  </si>
  <si>
    <t>Henrique Acuna</t>
  </si>
  <si>
    <t xml:space="preserve"> Nuno Henriques</t>
  </si>
  <si>
    <t>Ricardo Paão</t>
  </si>
  <si>
    <t>Prolongamento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</si>
</sst>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0000"/>
    <numFmt numFmtId="165" formatCode="0.0000"/>
    <numFmt numFmtId="166" formatCode="0.00000"/>
    <numFmt numFmtId="167" formatCode="0.0000000000"/>
    <numFmt numFmtId="168" formatCode="#,##0.0000000000"/>
    <numFmt numFmtId="169" formatCode="0.000"/>
    <numFmt numFmtId="170" formatCode="0.0000000"/>
    <numFmt numFmtId="171" formatCode="#,##0.000000000"/>
  </numFmts>
  <fonts count="4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i/>
      <sz val="18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7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theme="0" tint="-0.499984740745262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5" tint="0.59999389629810485"/>
      <name val="Calibri"/>
      <family val="2"/>
      <scheme val="minor"/>
    </font>
    <font>
      <sz val="11"/>
      <color theme="5" tint="0.59999389629810485"/>
      <name val="Calibri"/>
      <family val="2"/>
      <scheme val="minor"/>
    </font>
    <font>
      <b/>
      <sz val="11"/>
      <color theme="5" tint="0.59999389629810485"/>
      <name val="Calibri"/>
      <family val="2"/>
      <scheme val="minor"/>
    </font>
    <font>
      <b/>
      <sz val="7"/>
      <color theme="5" tint="0.59999389629810485"/>
      <name val="Calibri"/>
      <family val="2"/>
      <scheme val="minor"/>
    </font>
    <font>
      <sz val="7"/>
      <color theme="5" tint="0.59999389629810485"/>
      <name val="Calibri"/>
      <family val="2"/>
      <scheme val="minor"/>
    </font>
    <font>
      <b/>
      <sz val="9"/>
      <color theme="5" tint="0.59999389629810485"/>
      <name val="Calibri"/>
      <family val="2"/>
      <scheme val="minor"/>
    </font>
    <font>
      <sz val="9"/>
      <color theme="5" tint="0.59999389629810485"/>
      <name val="Calibri"/>
      <family val="2"/>
      <scheme val="minor"/>
    </font>
    <font>
      <b/>
      <sz val="14"/>
      <color rgb="FFFFC000"/>
      <name val="Calibri"/>
      <family val="2"/>
      <scheme val="minor"/>
    </font>
    <font>
      <b/>
      <sz val="11"/>
      <color rgb="FFFFC000"/>
      <name val="Calibri"/>
      <family val="2"/>
      <scheme val="minor"/>
    </font>
    <font>
      <b/>
      <sz val="7"/>
      <color rgb="FFFFC000"/>
      <name val="Calibri"/>
      <family val="2"/>
      <scheme val="minor"/>
    </font>
    <font>
      <sz val="7"/>
      <color rgb="FFFFC000"/>
      <name val="Calibri"/>
      <family val="2"/>
      <scheme val="minor"/>
    </font>
    <font>
      <b/>
      <sz val="9"/>
      <color rgb="FFFFC000"/>
      <name val="Calibri"/>
      <family val="2"/>
      <scheme val="minor"/>
    </font>
    <font>
      <sz val="9"/>
      <color rgb="FFFFC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0" tint="-0.1499984740745262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b/>
      <sz val="11"/>
      <color theme="0" tint="-0.14999847407452621"/>
      <name val="Calibri"/>
      <family val="2"/>
      <scheme val="minor"/>
    </font>
    <font>
      <b/>
      <sz val="7"/>
      <color theme="0" tint="-0.14999847407452621"/>
      <name val="Calibri"/>
      <family val="2"/>
      <scheme val="minor"/>
    </font>
    <font>
      <sz val="7"/>
      <color theme="0" tint="-0.14999847407452621"/>
      <name val="Calibri"/>
      <family val="2"/>
      <scheme val="minor"/>
    </font>
    <font>
      <b/>
      <sz val="9"/>
      <color theme="0" tint="-0.14999847407452621"/>
      <name val="Calibri"/>
      <family val="2"/>
      <scheme val="minor"/>
    </font>
    <font>
      <sz val="9"/>
      <color theme="0" tint="-0.1499984740745262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AFED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32">
    <xf numFmtId="0" fontId="0" fillId="0" borderId="0" xfId="0"/>
    <xf numFmtId="0" fontId="4" fillId="0" borderId="0" xfId="0" applyFont="1" applyProtection="1">
      <protection locked="0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7" fillId="3" borderId="0" xfId="0" applyFont="1" applyFill="1" applyAlignment="1" applyProtection="1">
      <alignment horizontal="left" vertical="center"/>
      <protection locked="0"/>
    </xf>
    <xf numFmtId="0" fontId="7" fillId="4" borderId="0" xfId="0" applyFont="1" applyFill="1" applyAlignment="1" applyProtection="1">
      <alignment horizontal="left" vertical="center"/>
      <protection locked="0"/>
    </xf>
    <xf numFmtId="0" fontId="7" fillId="5" borderId="0" xfId="0" applyFont="1" applyFill="1" applyAlignment="1" applyProtection="1">
      <alignment horizontal="left" vertical="center"/>
      <protection locked="0"/>
    </xf>
    <xf numFmtId="0" fontId="7" fillId="3" borderId="0" xfId="0" quotePrefix="1" applyFont="1" applyFill="1" applyAlignment="1" applyProtection="1">
      <alignment horizontal="left" vertical="center"/>
      <protection locked="0"/>
    </xf>
    <xf numFmtId="0" fontId="0" fillId="5" borderId="0" xfId="0" applyFill="1" applyAlignment="1" applyProtection="1">
      <alignment horizontal="left" vertical="center"/>
      <protection locked="0"/>
    </xf>
    <xf numFmtId="0" fontId="0" fillId="6" borderId="0" xfId="0" applyFill="1"/>
    <xf numFmtId="0" fontId="3" fillId="6" borderId="0" xfId="0" applyFont="1" applyFill="1" applyAlignment="1">
      <alignment horizontal="center"/>
    </xf>
    <xf numFmtId="0" fontId="0" fillId="6" borderId="0" xfId="0" applyFill="1" applyAlignment="1">
      <alignment horizontal="center"/>
    </xf>
    <xf numFmtId="164" fontId="0" fillId="6" borderId="0" xfId="0" applyNumberFormat="1" applyFill="1" applyAlignment="1">
      <alignment horizontal="center"/>
    </xf>
    <xf numFmtId="0" fontId="0" fillId="6" borderId="0" xfId="0" applyFill="1" applyAlignment="1">
      <alignment horizontal="left"/>
    </xf>
    <xf numFmtId="0" fontId="0" fillId="6" borderId="0" xfId="0" quotePrefix="1" applyFill="1" applyAlignment="1">
      <alignment horizontal="left"/>
    </xf>
    <xf numFmtId="2" fontId="0" fillId="6" borderId="0" xfId="0" applyNumberFormat="1" applyFill="1" applyAlignment="1">
      <alignment horizontal="center"/>
    </xf>
    <xf numFmtId="165" fontId="0" fillId="6" borderId="0" xfId="0" applyNumberFormat="1" applyFill="1"/>
    <xf numFmtId="166" fontId="0" fillId="6" borderId="0" xfId="0" applyNumberFormat="1" applyFill="1"/>
    <xf numFmtId="166" fontId="0" fillId="6" borderId="0" xfId="0" applyNumberFormat="1" applyFill="1" applyAlignment="1">
      <alignment horizontal="right"/>
    </xf>
    <xf numFmtId="167" fontId="0" fillId="6" borderId="0" xfId="0" applyNumberFormat="1" applyFill="1" applyAlignment="1">
      <alignment horizontal="right"/>
    </xf>
    <xf numFmtId="168" fontId="0" fillId="6" borderId="0" xfId="0" applyNumberFormat="1" applyFill="1" applyAlignment="1">
      <alignment horizontal="right"/>
    </xf>
    <xf numFmtId="169" fontId="0" fillId="6" borderId="0" xfId="0" applyNumberFormat="1" applyFill="1" applyAlignment="1">
      <alignment horizontal="right"/>
    </xf>
    <xf numFmtId="170" fontId="0" fillId="6" borderId="0" xfId="0" applyNumberFormat="1" applyFill="1"/>
    <xf numFmtId="2" fontId="0" fillId="6" borderId="0" xfId="0" applyNumberFormat="1" applyFill="1"/>
    <xf numFmtId="167" fontId="0" fillId="6" borderId="0" xfId="0" applyNumberFormat="1" applyFill="1"/>
    <xf numFmtId="2" fontId="0" fillId="6" borderId="0" xfId="0" quotePrefix="1" applyNumberFormat="1" applyFill="1" applyAlignment="1">
      <alignment horizontal="center"/>
    </xf>
    <xf numFmtId="0" fontId="0" fillId="6" borderId="0" xfId="0" applyFill="1" applyAlignment="1">
      <alignment horizontal="right"/>
    </xf>
    <xf numFmtId="164" fontId="0" fillId="6" borderId="0" xfId="0" applyNumberFormat="1" applyFill="1" applyAlignment="1">
      <alignment horizontal="right"/>
    </xf>
    <xf numFmtId="0" fontId="0" fillId="0" borderId="0" xfId="0" applyAlignment="1">
      <alignment horizontal="left" vertical="center"/>
    </xf>
    <xf numFmtId="0" fontId="0" fillId="6" borderId="0" xfId="0" applyFill="1" applyAlignment="1">
      <alignment horizontal="center" vertical="center"/>
    </xf>
    <xf numFmtId="0" fontId="0" fillId="6" borderId="0" xfId="0" applyFill="1" applyAlignment="1">
      <alignment horizontal="left" vertical="center"/>
    </xf>
    <xf numFmtId="0" fontId="0" fillId="6" borderId="0" xfId="0" applyFill="1" applyAlignment="1">
      <alignment horizontal="right" vertical="center"/>
    </xf>
    <xf numFmtId="164" fontId="0" fillId="6" borderId="0" xfId="0" applyNumberFormat="1" applyFill="1" applyAlignment="1">
      <alignment horizontal="right" vertical="center"/>
    </xf>
    <xf numFmtId="165" fontId="0" fillId="6" borderId="0" xfId="0" applyNumberFormat="1" applyFill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64" fontId="0" fillId="6" borderId="0" xfId="0" applyNumberFormat="1" applyFill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6" borderId="0" xfId="0" quotePrefix="1" applyFill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left" vertical="center"/>
    </xf>
    <xf numFmtId="0" fontId="0" fillId="3" borderId="7" xfId="0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0" fontId="13" fillId="7" borderId="9" xfId="0" applyFont="1" applyFill="1" applyBorder="1" applyAlignment="1" applyProtection="1">
      <alignment horizontal="center" vertical="center"/>
      <protection locked="0"/>
    </xf>
    <xf numFmtId="0" fontId="13" fillId="7" borderId="8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2" fontId="0" fillId="6" borderId="0" xfId="0" applyNumberFormat="1" applyFill="1" applyAlignment="1">
      <alignment horizontal="center" vertical="center"/>
    </xf>
    <xf numFmtId="1" fontId="0" fillId="6" borderId="0" xfId="0" applyNumberFormat="1" applyFill="1" applyAlignment="1">
      <alignment horizontal="center" vertical="center"/>
    </xf>
    <xf numFmtId="166" fontId="0" fillId="6" borderId="0" xfId="0" applyNumberFormat="1" applyFill="1" applyAlignment="1">
      <alignment horizontal="right" vertical="center"/>
    </xf>
    <xf numFmtId="171" fontId="0" fillId="6" borderId="0" xfId="0" applyNumberFormat="1" applyFill="1" applyAlignment="1">
      <alignment horizontal="right" vertical="center"/>
    </xf>
    <xf numFmtId="168" fontId="0" fillId="6" borderId="0" xfId="0" applyNumberFormat="1" applyFill="1" applyAlignment="1">
      <alignment horizontal="right" vertical="center"/>
    </xf>
    <xf numFmtId="0" fontId="14" fillId="6" borderId="5" xfId="0" applyFont="1" applyFill="1" applyBorder="1" applyAlignment="1">
      <alignment horizontal="center" vertical="center"/>
    </xf>
    <xf numFmtId="0" fontId="0" fillId="6" borderId="5" xfId="0" applyFill="1" applyBorder="1" applyAlignment="1">
      <alignment horizontal="left" vertical="center"/>
    </xf>
    <xf numFmtId="0" fontId="0" fillId="6" borderId="5" xfId="0" quotePrefix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0" fontId="13" fillId="7" borderId="10" xfId="0" applyFont="1" applyFill="1" applyBorder="1" applyAlignment="1" applyProtection="1">
      <alignment horizontal="center" vertical="center"/>
      <protection locked="0"/>
    </xf>
    <xf numFmtId="0" fontId="13" fillId="7" borderId="4" xfId="0" applyFont="1" applyFill="1" applyBorder="1" applyAlignment="1" applyProtection="1">
      <alignment horizontal="center" vertical="center"/>
      <protection locked="0"/>
    </xf>
    <xf numFmtId="169" fontId="0" fillId="6" borderId="0" xfId="0" applyNumberFormat="1" applyFill="1"/>
    <xf numFmtId="1" fontId="0" fillId="6" borderId="0" xfId="0" applyNumberForma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5" fillId="6" borderId="0" xfId="0" applyFont="1" applyFill="1" applyAlignment="1">
      <alignment horizontal="left" vertical="center"/>
    </xf>
    <xf numFmtId="0" fontId="0" fillId="6" borderId="0" xfId="0" quotePrefix="1" applyFill="1" applyAlignment="1">
      <alignment horizontal="left" vertical="center"/>
    </xf>
    <xf numFmtId="0" fontId="3" fillId="4" borderId="6" xfId="0" applyFont="1" applyFill="1" applyBorder="1" applyAlignment="1">
      <alignment horizontal="center" vertical="center"/>
    </xf>
    <xf numFmtId="0" fontId="0" fillId="4" borderId="6" xfId="0" applyFill="1" applyBorder="1" applyAlignment="1">
      <alignment horizontal="left" vertical="center"/>
    </xf>
    <xf numFmtId="0" fontId="0" fillId="4" borderId="7" xfId="0" applyFill="1" applyBorder="1" applyAlignment="1" applyProtection="1">
      <alignment horizontal="center" vertical="center"/>
      <protection locked="0"/>
    </xf>
    <xf numFmtId="0" fontId="0" fillId="4" borderId="8" xfId="0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4" borderId="2" xfId="0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0" fontId="3" fillId="5" borderId="6" xfId="0" applyFont="1" applyFill="1" applyBorder="1" applyAlignment="1">
      <alignment horizontal="center" vertical="center"/>
    </xf>
    <xf numFmtId="0" fontId="0" fillId="5" borderId="6" xfId="0" applyFill="1" applyBorder="1" applyAlignment="1">
      <alignment horizontal="left" vertical="center"/>
    </xf>
    <xf numFmtId="0" fontId="0" fillId="5" borderId="7" xfId="0" applyFill="1" applyBorder="1" applyAlignment="1" applyProtection="1">
      <alignment horizontal="center" vertical="center"/>
      <protection locked="0"/>
    </xf>
    <xf numFmtId="0" fontId="0" fillId="5" borderId="8" xfId="0" applyFill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left" vertical="center"/>
    </xf>
    <xf numFmtId="0" fontId="0" fillId="5" borderId="2" xfId="0" applyFill="1" applyBorder="1" applyAlignment="1" applyProtection="1">
      <alignment horizontal="center" vertical="center"/>
      <protection locked="0"/>
    </xf>
    <xf numFmtId="0" fontId="0" fillId="5" borderId="4" xfId="0" applyFill="1" applyBorder="1" applyAlignment="1" applyProtection="1">
      <alignment horizontal="center" vertical="center"/>
      <protection locked="0"/>
    </xf>
    <xf numFmtId="0" fontId="4" fillId="0" borderId="0" xfId="0" applyFont="1"/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0" fontId="0" fillId="6" borderId="1" xfId="0" applyFill="1" applyBorder="1" applyAlignment="1">
      <alignment horizontal="right"/>
    </xf>
    <xf numFmtId="0" fontId="0" fillId="6" borderId="1" xfId="0" applyFill="1" applyBorder="1" applyAlignment="1">
      <alignment horizontal="left"/>
    </xf>
    <xf numFmtId="0" fontId="17" fillId="6" borderId="1" xfId="0" applyFont="1" applyFill="1" applyBorder="1"/>
    <xf numFmtId="0" fontId="0" fillId="6" borderId="1" xfId="0" quotePrefix="1" applyFill="1" applyBorder="1" applyAlignment="1">
      <alignment horizontal="right"/>
    </xf>
    <xf numFmtId="16" fontId="3" fillId="8" borderId="6" xfId="0" quotePrefix="1" applyNumberFormat="1" applyFont="1" applyFill="1" applyBorder="1" applyAlignment="1">
      <alignment horizontal="center" vertical="center"/>
    </xf>
    <xf numFmtId="0" fontId="0" fillId="8" borderId="6" xfId="0" applyFill="1" applyBorder="1" applyAlignment="1">
      <alignment horizontal="left" vertical="center"/>
    </xf>
    <xf numFmtId="0" fontId="0" fillId="8" borderId="7" xfId="0" applyFill="1" applyBorder="1" applyAlignment="1" applyProtection="1">
      <alignment horizontal="center" vertical="center"/>
      <protection locked="0"/>
    </xf>
    <xf numFmtId="0" fontId="0" fillId="8" borderId="8" xfId="0" applyFill="1" applyBorder="1" applyAlignment="1" applyProtection="1">
      <alignment horizontal="center" vertical="center"/>
      <protection locked="0"/>
    </xf>
    <xf numFmtId="164" fontId="0" fillId="6" borderId="1" xfId="0" applyNumberFormat="1" applyFill="1" applyBorder="1" applyAlignment="1">
      <alignment horizontal="left"/>
    </xf>
    <xf numFmtId="0" fontId="0" fillId="8" borderId="2" xfId="0" applyFill="1" applyBorder="1" applyAlignment="1" applyProtection="1">
      <alignment horizontal="center" vertical="center"/>
      <protection locked="0"/>
    </xf>
    <xf numFmtId="0" fontId="0" fillId="8" borderId="4" xfId="0" applyFill="1" applyBorder="1" applyAlignment="1" applyProtection="1">
      <alignment horizontal="center" vertical="center"/>
      <protection locked="0"/>
    </xf>
    <xf numFmtId="0" fontId="20" fillId="2" borderId="1" xfId="0" applyFont="1" applyFill="1" applyBorder="1" applyAlignment="1">
      <alignment horizontal="center" vertical="center"/>
    </xf>
    <xf numFmtId="0" fontId="19" fillId="0" borderId="0" xfId="0" applyFont="1"/>
    <xf numFmtId="0" fontId="26" fillId="2" borderId="1" xfId="0" applyFont="1" applyFill="1" applyBorder="1" applyAlignment="1">
      <alignment horizontal="center" vertical="center"/>
    </xf>
    <xf numFmtId="0" fontId="3" fillId="8" borderId="6" xfId="0" quotePrefix="1" applyFont="1" applyFill="1" applyBorder="1" applyAlignment="1">
      <alignment horizontal="center" vertical="center"/>
    </xf>
    <xf numFmtId="0" fontId="31" fillId="8" borderId="1" xfId="0" applyFont="1" applyFill="1" applyBorder="1" applyAlignment="1">
      <alignment horizontal="center" vertical="center"/>
    </xf>
    <xf numFmtId="0" fontId="0" fillId="6" borderId="1" xfId="0" quotePrefix="1" applyFill="1" applyBorder="1" applyAlignment="1">
      <alignment horizontal="center"/>
    </xf>
    <xf numFmtId="164" fontId="0" fillId="6" borderId="1" xfId="0" quotePrefix="1" applyNumberFormat="1" applyFill="1" applyBorder="1" applyAlignment="1">
      <alignment horizontal="left"/>
    </xf>
    <xf numFmtId="0" fontId="17" fillId="6" borderId="1" xfId="0" applyFont="1" applyFill="1" applyBorder="1" applyAlignment="1">
      <alignment horizontal="center"/>
    </xf>
    <xf numFmtId="0" fontId="17" fillId="6" borderId="1" xfId="0" quotePrefix="1" applyFont="1" applyFill="1" applyBorder="1" applyAlignment="1">
      <alignment horizontal="right"/>
    </xf>
    <xf numFmtId="0" fontId="17" fillId="6" borderId="1" xfId="0" applyFont="1" applyFill="1" applyBorder="1" applyAlignment="1">
      <alignment horizontal="right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left" vertical="center"/>
    </xf>
    <xf numFmtId="0" fontId="0" fillId="0" borderId="1" xfId="0" applyBorder="1"/>
    <xf numFmtId="2" fontId="0" fillId="6" borderId="1" xfId="0" applyNumberFormat="1" applyFill="1" applyBorder="1"/>
    <xf numFmtId="0" fontId="0" fillId="6" borderId="11" xfId="0" applyFill="1" applyBorder="1" applyAlignment="1">
      <alignment horizontal="left" vertical="center"/>
    </xf>
    <xf numFmtId="0" fontId="0" fillId="6" borderId="6" xfId="0" applyFill="1" applyBorder="1" applyAlignment="1">
      <alignment horizontal="left" vertical="center"/>
    </xf>
    <xf numFmtId="0" fontId="2" fillId="6" borderId="1" xfId="0" applyFont="1" applyFill="1" applyBorder="1" applyAlignment="1">
      <alignment horizontal="center"/>
    </xf>
    <xf numFmtId="0" fontId="0" fillId="6" borderId="14" xfId="0" applyFill="1" applyBorder="1"/>
    <xf numFmtId="0" fontId="0" fillId="6" borderId="15" xfId="0" applyFill="1" applyBorder="1"/>
    <xf numFmtId="0" fontId="0" fillId="6" borderId="16" xfId="0" applyFill="1" applyBorder="1"/>
    <xf numFmtId="0" fontId="0" fillId="6" borderId="17" xfId="0" applyFill="1" applyBorder="1"/>
    <xf numFmtId="0" fontId="34" fillId="2" borderId="1" xfId="0" applyFont="1" applyFill="1" applyBorder="1" applyAlignment="1">
      <alignment horizontal="center" vertical="center"/>
    </xf>
    <xf numFmtId="0" fontId="33" fillId="0" borderId="0" xfId="0" applyFont="1"/>
    <xf numFmtId="0" fontId="0" fillId="6" borderId="11" xfId="0" applyFill="1" applyBorder="1"/>
    <xf numFmtId="164" fontId="0" fillId="6" borderId="11" xfId="0" applyNumberFormat="1" applyFill="1" applyBorder="1" applyAlignment="1">
      <alignment horizontal="left"/>
    </xf>
    <xf numFmtId="0" fontId="17" fillId="6" borderId="14" xfId="0" applyFont="1" applyFill="1" applyBorder="1"/>
    <xf numFmtId="0" fontId="17" fillId="0" borderId="0" xfId="0" applyFont="1" applyAlignment="1">
      <alignment horizontal="center"/>
    </xf>
    <xf numFmtId="0" fontId="4" fillId="8" borderId="0" xfId="0" applyFont="1" applyFill="1" applyAlignment="1" applyProtection="1">
      <alignment horizontal="center"/>
      <protection locked="0"/>
    </xf>
    <xf numFmtId="0" fontId="0" fillId="0" borderId="19" xfId="0" applyBorder="1"/>
    <xf numFmtId="0" fontId="0" fillId="0" borderId="21" xfId="0" applyBorder="1"/>
    <xf numFmtId="0" fontId="0" fillId="0" borderId="23" xfId="0" applyBorder="1"/>
    <xf numFmtId="0" fontId="0" fillId="0" borderId="24" xfId="0" applyBorder="1"/>
    <xf numFmtId="0" fontId="0" fillId="0" borderId="19" xfId="0" applyBorder="1" applyAlignment="1">
      <alignment horizontal="center"/>
    </xf>
    <xf numFmtId="0" fontId="0" fillId="0" borderId="19" xfId="0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23" xfId="0" applyFont="1" applyFill="1" applyBorder="1"/>
    <xf numFmtId="0" fontId="0" fillId="0" borderId="23" xfId="0" applyFont="1" applyFill="1" applyBorder="1" applyAlignment="1">
      <alignment horizontal="center"/>
    </xf>
    <xf numFmtId="0" fontId="0" fillId="0" borderId="25" xfId="0" applyBorder="1"/>
    <xf numFmtId="0" fontId="0" fillId="0" borderId="1" xfId="0" applyFont="1" applyFill="1" applyBorder="1" applyAlignment="1" applyProtection="1">
      <alignment horizontal="left" vertical="center"/>
      <protection locked="0"/>
    </xf>
    <xf numFmtId="0" fontId="0" fillId="0" borderId="1" xfId="0" quotePrefix="1" applyFont="1" applyFill="1" applyBorder="1" applyAlignment="1" applyProtection="1">
      <alignment horizontal="left" vertical="center"/>
      <protection locked="0"/>
    </xf>
    <xf numFmtId="0" fontId="0" fillId="0" borderId="26" xfId="0" applyFont="1" applyFill="1" applyBorder="1" applyAlignment="1" applyProtection="1">
      <alignment horizontal="left" vertical="center"/>
      <protection locked="0"/>
    </xf>
    <xf numFmtId="0" fontId="0" fillId="0" borderId="19" xfId="0" applyFont="1" applyFill="1" applyBorder="1" applyAlignment="1">
      <alignment horizontal="center" vertical="center"/>
    </xf>
    <xf numFmtId="0" fontId="0" fillId="0" borderId="19" xfId="0" applyFont="1" applyFill="1" applyBorder="1"/>
    <xf numFmtId="0" fontId="0" fillId="0" borderId="19" xfId="0" applyFont="1" applyFill="1" applyBorder="1" applyAlignment="1">
      <alignment horizontal="center"/>
    </xf>
    <xf numFmtId="0" fontId="0" fillId="0" borderId="27" xfId="0" applyFont="1" applyFill="1" applyBorder="1" applyAlignment="1" applyProtection="1">
      <alignment horizontal="left" vertical="center"/>
      <protection locked="0"/>
    </xf>
    <xf numFmtId="0" fontId="0" fillId="0" borderId="28" xfId="0" applyBorder="1"/>
    <xf numFmtId="0" fontId="0" fillId="0" borderId="29" xfId="0" applyFont="1" applyFill="1" applyBorder="1" applyAlignment="1" applyProtection="1">
      <alignment horizontal="left" vertical="center"/>
      <protection locked="0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0" fillId="0" borderId="30" xfId="0" applyFont="1" applyFill="1" applyBorder="1"/>
    <xf numFmtId="0" fontId="0" fillId="0" borderId="31" xfId="0" applyFont="1" applyFill="1" applyBorder="1" applyAlignment="1" applyProtection="1">
      <alignment horizontal="left" vertical="center"/>
      <protection locked="0"/>
    </xf>
    <xf numFmtId="0" fontId="0" fillId="0" borderId="31" xfId="0" quotePrefix="1" applyFont="1" applyFill="1" applyBorder="1" applyAlignment="1" applyProtection="1">
      <alignment horizontal="left" vertical="center"/>
      <protection locked="0"/>
    </xf>
    <xf numFmtId="0" fontId="3" fillId="3" borderId="0" xfId="0" applyFont="1" applyFill="1"/>
    <xf numFmtId="20" fontId="3" fillId="3" borderId="0" xfId="0" applyNumberFormat="1" applyFont="1" applyFill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8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 wrapText="1"/>
    </xf>
    <xf numFmtId="0" fontId="17" fillId="8" borderId="11" xfId="0" applyFont="1" applyFill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32" fillId="2" borderId="0" xfId="0" applyFont="1" applyFill="1" applyAlignment="1">
      <alignment horizontal="center" vertical="center" wrapText="1"/>
    </xf>
    <xf numFmtId="0" fontId="33" fillId="0" borderId="0" xfId="0" applyFont="1" applyAlignment="1">
      <alignment wrapText="1"/>
    </xf>
    <xf numFmtId="0" fontId="35" fillId="2" borderId="11" xfId="0" applyFont="1" applyFill="1" applyBorder="1" applyAlignment="1">
      <alignment horizontal="center" vertical="center" wrapText="1"/>
    </xf>
    <xf numFmtId="0" fontId="36" fillId="2" borderId="12" xfId="0" applyFont="1" applyFill="1" applyBorder="1" applyAlignment="1">
      <alignment horizontal="center" vertical="center" wrapText="1"/>
    </xf>
    <xf numFmtId="0" fontId="37" fillId="2" borderId="13" xfId="0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4" fillId="2" borderId="11" xfId="0" applyFont="1" applyFill="1" applyBorder="1" applyAlignment="1">
      <alignment horizontal="center" wrapText="1"/>
    </xf>
    <xf numFmtId="0" fontId="34" fillId="2" borderId="13" xfId="0" applyFont="1" applyFill="1" applyBorder="1" applyAlignment="1">
      <alignment horizontal="center" wrapText="1"/>
    </xf>
    <xf numFmtId="0" fontId="21" fillId="2" borderId="11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center" wrapText="1"/>
    </xf>
    <xf numFmtId="0" fontId="24" fillId="2" borderId="12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wrapText="1"/>
    </xf>
    <xf numFmtId="0" fontId="20" fillId="2" borderId="13" xfId="0" applyFont="1" applyFill="1" applyBorder="1" applyAlignment="1">
      <alignment horizontal="center" wrapText="1"/>
    </xf>
    <xf numFmtId="0" fontId="18" fillId="2" borderId="0" xfId="0" applyFont="1" applyFill="1" applyAlignment="1">
      <alignment horizontal="center" vertical="center" wrapText="1"/>
    </xf>
    <xf numFmtId="0" fontId="19" fillId="0" borderId="0" xfId="0" applyFont="1" applyAlignment="1">
      <alignment wrapText="1"/>
    </xf>
    <xf numFmtId="0" fontId="31" fillId="8" borderId="11" xfId="0" applyFont="1" applyFill="1" applyBorder="1" applyAlignment="1">
      <alignment horizontal="center" vertical="center" wrapText="1"/>
    </xf>
    <xf numFmtId="0" fontId="17" fillId="8" borderId="13" xfId="0" applyFont="1" applyFill="1" applyBorder="1" applyAlignment="1">
      <alignment horizontal="center" vertical="center" wrapText="1"/>
    </xf>
    <xf numFmtId="0" fontId="17" fillId="8" borderId="12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0" fontId="27" fillId="2" borderId="11" xfId="0" applyFont="1" applyFill="1" applyBorder="1" applyAlignment="1">
      <alignment horizontal="center" vertical="center" wrapText="1"/>
    </xf>
    <xf numFmtId="0" fontId="28" fillId="2" borderId="12" xfId="0" applyFont="1" applyFill="1" applyBorder="1" applyAlignment="1">
      <alignment horizontal="center" vertical="center" wrapText="1"/>
    </xf>
    <xf numFmtId="0" fontId="29" fillId="2" borderId="13" xfId="0" applyFont="1" applyFill="1" applyBorder="1" applyAlignment="1">
      <alignment horizontal="center" vertical="center" wrapText="1"/>
    </xf>
    <xf numFmtId="0" fontId="30" fillId="2" borderId="12" xfId="0" applyFont="1" applyFill="1" applyBorder="1" applyAlignment="1">
      <alignment horizontal="center" vertical="center" wrapText="1"/>
    </xf>
    <xf numFmtId="0" fontId="26" fillId="2" borderId="11" xfId="0" applyFont="1" applyFill="1" applyBorder="1" applyAlignment="1">
      <alignment horizontal="center" wrapText="1"/>
    </xf>
    <xf numFmtId="0" fontId="26" fillId="2" borderId="13" xfId="0" applyFont="1" applyFill="1" applyBorder="1" applyAlignment="1">
      <alignment horizontal="center" wrapText="1"/>
    </xf>
    <xf numFmtId="0" fontId="3" fillId="0" borderId="1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0" fillId="9" borderId="1" xfId="0" applyFill="1" applyBorder="1" applyAlignment="1">
      <alignment horizontal="center"/>
    </xf>
    <xf numFmtId="0" fontId="0" fillId="9" borderId="1" xfId="0" applyFill="1" applyBorder="1"/>
    <xf numFmtId="0" fontId="0" fillId="9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/>
    </xf>
    <xf numFmtId="0" fontId="0" fillId="10" borderId="1" xfId="0" applyFill="1" applyBorder="1"/>
    <xf numFmtId="0" fontId="0" fillId="10" borderId="1" xfId="0" applyFill="1" applyBorder="1" applyAlignment="1">
      <alignment horizontal="center" vertical="center"/>
    </xf>
    <xf numFmtId="0" fontId="0" fillId="0" borderId="32" xfId="0" applyFill="1" applyBorder="1"/>
    <xf numFmtId="0" fontId="39" fillId="0" borderId="1" xfId="0" applyFont="1" applyBorder="1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</cellXfs>
  <cellStyles count="1">
    <cellStyle name="Normal" xfId="0" builtinId="0"/>
  </cellStyles>
  <dxfs count="1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rgb="FFFFC0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rgb="FFFFC000"/>
      </font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FF00"/>
      <color rgb="FFFAFE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I485"/>
  <sheetViews>
    <sheetView topLeftCell="A503" zoomScale="120" zoomScaleNormal="120" workbookViewId="0">
      <selection activeCell="K469" sqref="K469"/>
    </sheetView>
  </sheetViews>
  <sheetFormatPr defaultRowHeight="15" x14ac:dyDescent="0.25"/>
  <cols>
    <col min="1" max="1" width="4.7109375" customWidth="1"/>
    <col min="2" max="2" width="18.7109375" customWidth="1"/>
    <col min="3" max="4" width="4.7109375" customWidth="1"/>
    <col min="5" max="5" width="18.7109375" customWidth="1"/>
    <col min="6" max="7" width="2.7109375" customWidth="1"/>
    <col min="8" max="8" width="2.85546875" customWidth="1"/>
    <col min="9" max="9" width="4.7109375" customWidth="1"/>
    <col min="10" max="10" width="18.7109375" customWidth="1"/>
    <col min="11" max="16" width="4.7109375" customWidth="1"/>
    <col min="17" max="17" width="5.7109375" customWidth="1"/>
    <col min="18" max="18" width="4.7109375" customWidth="1"/>
    <col min="19" max="19" width="18.7109375" customWidth="1"/>
    <col min="20" max="20" width="4.5703125" customWidth="1"/>
    <col min="21" max="21" width="3.5703125" customWidth="1"/>
    <col min="22" max="23" width="4.7109375" customWidth="1"/>
    <col min="24" max="24" width="6" customWidth="1"/>
    <col min="25" max="25" width="6.140625" style="3" hidden="1" customWidth="1"/>
    <col min="26" max="26" width="0.85546875" hidden="1" customWidth="1"/>
    <col min="27" max="27" width="10.28515625" hidden="1" customWidth="1"/>
    <col min="28" max="28" width="10.42578125" style="4" hidden="1" customWidth="1"/>
    <col min="29" max="29" width="14.5703125" style="4" hidden="1" customWidth="1"/>
    <col min="30" max="30" width="16.5703125" style="5" hidden="1" customWidth="1"/>
    <col min="31" max="31" width="4.140625" hidden="1" customWidth="1"/>
    <col min="32" max="32" width="3.42578125" style="3" hidden="1" customWidth="1"/>
    <col min="33" max="33" width="9.5703125" hidden="1" customWidth="1"/>
    <col min="34" max="35" width="5.85546875" hidden="1" customWidth="1"/>
    <col min="36" max="36" width="3.28515625" hidden="1" customWidth="1"/>
    <col min="37" max="37" width="3.140625" style="3" hidden="1" customWidth="1"/>
    <col min="38" max="38" width="5.140625" style="3" hidden="1" customWidth="1"/>
    <col min="39" max="39" width="3" style="3" hidden="1" customWidth="1"/>
    <col min="40" max="40" width="5" hidden="1" customWidth="1"/>
    <col min="41" max="41" width="5.140625" hidden="1" customWidth="1"/>
    <col min="42" max="42" width="6" hidden="1" customWidth="1"/>
    <col min="43" max="43" width="8.28515625" hidden="1" customWidth="1"/>
    <col min="44" max="45" width="5.5703125" style="3" hidden="1" customWidth="1"/>
    <col min="46" max="46" width="3" hidden="1" customWidth="1"/>
    <col min="47" max="47" width="5" style="4" hidden="1" customWidth="1"/>
    <col min="48" max="50" width="4.5703125" hidden="1" customWidth="1"/>
    <col min="51" max="51" width="5.140625" hidden="1" customWidth="1"/>
    <col min="52" max="52" width="5.42578125" hidden="1" customWidth="1"/>
    <col min="53" max="53" width="6" hidden="1" customWidth="1"/>
    <col min="54" max="54" width="3.85546875" hidden="1" customWidth="1"/>
    <col min="55" max="55" width="8.7109375" hidden="1" customWidth="1"/>
    <col min="56" max="56" width="9.5703125" hidden="1" customWidth="1"/>
    <col min="57" max="58" width="14.5703125" hidden="1" customWidth="1"/>
    <col min="59" max="59" width="2.140625" hidden="1" customWidth="1"/>
    <col min="60" max="60" width="6.140625" hidden="1" customWidth="1"/>
    <col min="61" max="61" width="2.140625" hidden="1" customWidth="1"/>
    <col min="62" max="63" width="0" hidden="1" customWidth="1"/>
  </cols>
  <sheetData>
    <row r="1" spans="1:61" x14ac:dyDescent="0.25">
      <c r="A1" s="1" t="s">
        <v>145</v>
      </c>
      <c r="B1" s="2">
        <f>AH436</f>
        <v>15</v>
      </c>
    </row>
    <row r="2" spans="1:61" ht="23.25" x14ac:dyDescent="0.25">
      <c r="A2" s="6" t="s">
        <v>0</v>
      </c>
      <c r="B2" s="7" t="str">
        <f>A1</f>
        <v>OPEN</v>
      </c>
      <c r="I2" s="6" t="s">
        <v>1</v>
      </c>
      <c r="J2" s="7" t="str">
        <f>B2</f>
        <v>OPEN</v>
      </c>
      <c r="R2" s="6" t="s">
        <v>2</v>
      </c>
      <c r="S2" s="7" t="str">
        <f>B2</f>
        <v>OPEN</v>
      </c>
    </row>
    <row r="3" spans="1:61" ht="15.75" x14ac:dyDescent="0.25">
      <c r="A3" s="8" t="str">
        <f>IF(B3&lt;&gt;0,CONCATENATE(A2,AF11),"")</f>
        <v>A1</v>
      </c>
      <c r="B3" s="9" t="s">
        <v>198</v>
      </c>
      <c r="I3" s="8" t="str">
        <f>IF(J3&lt;&gt;0,CONCATENATE(I2,AF47),"")</f>
        <v>B1</v>
      </c>
      <c r="J3" s="10" t="s">
        <v>165</v>
      </c>
      <c r="R3" s="8" t="str">
        <f>IF(S3&lt;&gt;0,CONCATENATE(R2,AF83),"")</f>
        <v>C1</v>
      </c>
      <c r="S3" s="11" t="s">
        <v>162</v>
      </c>
    </row>
    <row r="4" spans="1:61" ht="15.75" x14ac:dyDescent="0.25">
      <c r="A4" s="8" t="str">
        <f>IF(B4&lt;&gt;0,CONCATENATE(A2,AF12),"")</f>
        <v>A2</v>
      </c>
      <c r="B4" s="9" t="s">
        <v>180</v>
      </c>
      <c r="I4" s="8" t="str">
        <f>IF(J4&lt;&gt;0,CONCATENATE(I2,AF48),"")</f>
        <v>B2</v>
      </c>
      <c r="J4" s="10" t="s">
        <v>195</v>
      </c>
      <c r="R4" s="8" t="str">
        <f>IF(S4&lt;&gt;0,CONCATENATE(R2,AF84),"")</f>
        <v>C2</v>
      </c>
      <c r="S4" s="11" t="s">
        <v>197</v>
      </c>
    </row>
    <row r="5" spans="1:61" ht="15.75" x14ac:dyDescent="0.25">
      <c r="A5" s="8" t="str">
        <f>IF(B5&lt;&gt;0,CONCATENATE(A2,AF13),"")</f>
        <v>A3</v>
      </c>
      <c r="B5" s="9" t="s">
        <v>200</v>
      </c>
      <c r="I5" s="8" t="str">
        <f>IF(J5&lt;&gt;0,CONCATENATE(I2,AF49),"")</f>
        <v>B3</v>
      </c>
      <c r="J5" s="10" t="s">
        <v>164</v>
      </c>
      <c r="R5" s="8" t="str">
        <f>IF(S5&lt;&gt;0,CONCATENATE(R2,AF85),"")</f>
        <v>C3</v>
      </c>
      <c r="S5" s="11" t="s">
        <v>160</v>
      </c>
    </row>
    <row r="6" spans="1:61" ht="15.75" x14ac:dyDescent="0.25">
      <c r="A6" s="8" t="str">
        <f>IF(B6&lt;&gt;0,CONCATENATE(A2,AF14),"")</f>
        <v/>
      </c>
      <c r="B6" s="12"/>
      <c r="I6" s="8" t="str">
        <f>IF(J6&lt;&gt;0,CONCATENATE(I2,AF50),"")</f>
        <v>B4</v>
      </c>
      <c r="J6" s="10" t="s">
        <v>154</v>
      </c>
      <c r="R6" s="8" t="str">
        <f>IF(S6&lt;&gt;0,CONCATENATE(R2,AF86),"")</f>
        <v>C4</v>
      </c>
      <c r="S6" s="13" t="s">
        <v>155</v>
      </c>
    </row>
    <row r="7" spans="1:61" ht="15.75" x14ac:dyDescent="0.25">
      <c r="A7" s="8" t="str">
        <f>IF(B7&lt;&gt;0,CONCATENATE(A2,AF15),"")</f>
        <v/>
      </c>
      <c r="B7" s="9"/>
      <c r="I7" s="8" t="str">
        <f>IF(J7&lt;&gt;0,CONCATENATE(I2,AF51),"")</f>
        <v/>
      </c>
      <c r="J7" s="10"/>
      <c r="R7" s="8" t="str">
        <f>IF(S7&lt;&gt;0,CONCATENATE(R2,AF87),"")</f>
        <v/>
      </c>
      <c r="S7" s="11"/>
    </row>
    <row r="8" spans="1:61" ht="15.75" x14ac:dyDescent="0.25">
      <c r="A8" s="8" t="str">
        <f>IF(B8&lt;&gt;0,CONCATENATE(A2,AF16),"")</f>
        <v/>
      </c>
      <c r="B8" s="9"/>
      <c r="I8" s="8" t="str">
        <f>IF(J8&lt;&gt;0,CONCATENATE(I2,AF52),"")</f>
        <v/>
      </c>
      <c r="J8" s="10"/>
      <c r="R8" s="8" t="str">
        <f>IF(S8&lt;&gt;0,CONCATENATE(R2,AF88),"")</f>
        <v/>
      </c>
      <c r="S8" s="11"/>
    </row>
    <row r="9" spans="1:61" x14ac:dyDescent="0.25">
      <c r="AR9"/>
      <c r="AS9"/>
      <c r="AU9" s="3"/>
      <c r="AV9" s="3"/>
      <c r="AX9" s="4"/>
    </row>
    <row r="10" spans="1:61" ht="15" hidden="1" customHeight="1" x14ac:dyDescent="0.25">
      <c r="A10" s="14"/>
      <c r="B10" s="14"/>
      <c r="C10" s="14"/>
      <c r="D10" s="14"/>
      <c r="E10" s="14"/>
      <c r="F10" s="14"/>
      <c r="G10" s="14"/>
      <c r="H10" s="14"/>
      <c r="I10" s="15" t="s">
        <v>3</v>
      </c>
      <c r="J10" s="15" t="str">
        <f>AG10</f>
        <v>OPEN - A</v>
      </c>
      <c r="K10" s="15" t="s">
        <v>4</v>
      </c>
      <c r="L10" s="15" t="s">
        <v>5</v>
      </c>
      <c r="M10" s="15" t="s">
        <v>6</v>
      </c>
      <c r="N10" s="15" t="s">
        <v>7</v>
      </c>
      <c r="O10" s="15" t="s">
        <v>8</v>
      </c>
      <c r="P10" s="15" t="s">
        <v>9</v>
      </c>
      <c r="Q10" s="15" t="s">
        <v>10</v>
      </c>
      <c r="R10" s="15" t="s">
        <v>11</v>
      </c>
      <c r="S10" s="15" t="s">
        <v>12</v>
      </c>
      <c r="T10" s="16" t="s">
        <v>13</v>
      </c>
      <c r="U10" s="16" t="s">
        <v>14</v>
      </c>
      <c r="V10" s="16" t="s">
        <v>15</v>
      </c>
      <c r="W10" s="16" t="s">
        <v>16</v>
      </c>
      <c r="X10" s="16"/>
      <c r="Y10" s="16" t="s">
        <v>17</v>
      </c>
      <c r="Z10" s="16"/>
      <c r="AA10" s="16" t="s">
        <v>18</v>
      </c>
      <c r="AB10" s="16" t="s">
        <v>19</v>
      </c>
      <c r="AC10" s="16" t="s">
        <v>20</v>
      </c>
      <c r="AD10" s="17" t="s">
        <v>17</v>
      </c>
      <c r="AE10" s="16"/>
      <c r="AF10" s="16" t="s">
        <v>21</v>
      </c>
      <c r="AG10" s="15" t="str">
        <f>CONCATENATE(B2," - ",A2)</f>
        <v>OPEN - A</v>
      </c>
      <c r="AH10" s="15" t="s">
        <v>4</v>
      </c>
      <c r="AI10" s="15" t="s">
        <v>5</v>
      </c>
      <c r="AJ10" s="15" t="s">
        <v>6</v>
      </c>
      <c r="AK10" s="15" t="s">
        <v>7</v>
      </c>
      <c r="AL10" s="15" t="s">
        <v>8</v>
      </c>
      <c r="AM10" s="15" t="s">
        <v>9</v>
      </c>
      <c r="AN10" s="15" t="s">
        <v>10</v>
      </c>
      <c r="AO10" s="15" t="s">
        <v>11</v>
      </c>
      <c r="AP10" s="15"/>
      <c r="AQ10" s="16"/>
      <c r="AR10" s="18"/>
      <c r="AS10" s="16"/>
      <c r="AT10" s="16"/>
      <c r="AU10" s="19" t="s">
        <v>22</v>
      </c>
      <c r="AV10" s="18" t="str">
        <f>AU11</f>
        <v>Sergio Ramos</v>
      </c>
      <c r="AW10" s="18" t="str">
        <f>AU12</f>
        <v>Rui Varela</v>
      </c>
      <c r="AX10" s="18" t="str">
        <f>AU13</f>
        <v>Carolina Vilarigues</v>
      </c>
      <c r="AY10" s="18">
        <f>AU14</f>
        <v>0</v>
      </c>
      <c r="AZ10" s="18">
        <f>AU15</f>
        <v>0</v>
      </c>
      <c r="BA10" s="18">
        <f>AU16</f>
        <v>0</v>
      </c>
      <c r="BB10" s="16"/>
      <c r="BC10" s="16" t="s">
        <v>18</v>
      </c>
      <c r="BD10" s="16" t="s">
        <v>19</v>
      </c>
      <c r="BE10" s="16" t="s">
        <v>20</v>
      </c>
      <c r="BF10" s="16" t="s">
        <v>17</v>
      </c>
      <c r="BG10" s="14"/>
      <c r="BH10" s="16" t="s">
        <v>17</v>
      </c>
      <c r="BI10" s="14"/>
    </row>
    <row r="11" spans="1:61" ht="15" hidden="1" customHeight="1" x14ac:dyDescent="0.25">
      <c r="A11" s="14"/>
      <c r="B11" s="14"/>
      <c r="C11" s="14"/>
      <c r="D11" s="14"/>
      <c r="E11" s="14"/>
      <c r="F11" s="14"/>
      <c r="G11" s="14"/>
      <c r="H11" s="14"/>
      <c r="I11" s="15">
        <f>IF(B3&lt;&gt;0,1,"")</f>
        <v>1</v>
      </c>
      <c r="J11" s="16" t="str">
        <f>IF(B3="","",VLOOKUP(AC11,BE11:BG16,3,FALSE))</f>
        <v>Sergio Ramos</v>
      </c>
      <c r="K11" s="16">
        <f>IFERROR(VLOOKUP(J11,AG11:AO16,2,FALSE),"")</f>
        <v>2</v>
      </c>
      <c r="L11" s="16">
        <f>IFERROR(VLOOKUP(J11,AG11:AO16,3,FALSE),"")</f>
        <v>1</v>
      </c>
      <c r="M11" s="16">
        <f>IFERROR(VLOOKUP(J11,AG11:AO16,4,FALSE),"")</f>
        <v>1</v>
      </c>
      <c r="N11" s="16">
        <f>IFERROR(VLOOKUP(J11,AG11:AO16,5,FALSE),"")</f>
        <v>0</v>
      </c>
      <c r="O11" s="16">
        <f>IFERROR(VLOOKUP(J11,AG11:AO16,6,FALSE),"")</f>
        <v>6</v>
      </c>
      <c r="P11" s="16">
        <f>IFERROR(VLOOKUP(J11,AG11:AO16,7,FALSE),"")</f>
        <v>1</v>
      </c>
      <c r="Q11" s="16">
        <f>IFERROR(VLOOKUP(J11,AG11:AO16,8,FALSE),"")</f>
        <v>5</v>
      </c>
      <c r="R11" s="16">
        <f>IFERROR(VLOOKUP(J11,AG11:AO16,9,FALSE),"")</f>
        <v>4</v>
      </c>
      <c r="S11" s="16" t="str">
        <f>IF(I11="","",IF(AB11=AB12,(IF(AB11=-1,"","Shoot com o 2º")),IF(I11=1,"",IF(AB11=AB17,(IF(AB11=-1,"","Shoot com o 1º")),IF(AB11=AB10,(IF(AB11=-1,"","Shoot com o 1º")),"")))))</f>
        <v/>
      </c>
      <c r="T11" s="16">
        <f>IFERROR(VLOOKUP(J11,AU28:BD33,8,FALSE),"")</f>
        <v>0</v>
      </c>
      <c r="U11" s="16">
        <f>IFERROR(VLOOKUP(J11,AU28:BD33,9,FALSE),"")</f>
        <v>0</v>
      </c>
      <c r="V11" s="16">
        <f>IFERROR(T11-U11,"")</f>
        <v>0</v>
      </c>
      <c r="W11" s="16">
        <f>IFERROR(VLOOKUP(J11,AU28:BD33,10,FALSE),"")</f>
        <v>0</v>
      </c>
      <c r="X11" s="16"/>
      <c r="Y11" s="20">
        <f>IF(I11="","",IFERROR(VLOOKUP(J11,BG11:BH16,2,FALSE),0))</f>
        <v>0</v>
      </c>
      <c r="Z11" s="21"/>
      <c r="AA11" s="22">
        <f>IFERROR(LARGE(BC11:BC16,I11),"")</f>
        <v>4.0499799999999997</v>
      </c>
      <c r="AB11" s="23">
        <f>IFERROR(LARGE(BD11:BD16,I11),"")</f>
        <v>4.05504</v>
      </c>
      <c r="AC11" s="24">
        <f>IFERROR(LARGE(BE11:BE16,I11),"")</f>
        <v>4.0550399999</v>
      </c>
      <c r="AD11" s="25">
        <f>IFERROR(AC11+(Y11/100),"")</f>
        <v>4.0550399999</v>
      </c>
      <c r="AE11" s="16"/>
      <c r="AF11" s="16">
        <v>1</v>
      </c>
      <c r="AG11" s="18" t="str">
        <f t="shared" ref="AG11:AG16" si="0">B3</f>
        <v>Sergio Ramos</v>
      </c>
      <c r="AH11" s="16">
        <f>SUM(AI11:AK11)</f>
        <v>2</v>
      </c>
      <c r="AI11" s="16">
        <f>COUNTIFS(AH20:AH34,AG11,AP20:AP34,AI10)+COUNTIFS(AK20:AK34,AG11,AQ20:AQ34,AI10)</f>
        <v>1</v>
      </c>
      <c r="AJ11" s="16">
        <f>COUNTIFS(AH20:AH34,AG11,AP20:AP34,AJ10)+COUNTIFS(AK20:AK34,AG11,AQ20:AQ34,AJ10)</f>
        <v>1</v>
      </c>
      <c r="AK11" s="14">
        <f>COUNTIFS(AH20:AH34,AG11,AP20:AP34,AK10)+COUNTIFS(AK20:AK34,AG11,AQ20:AQ34,AK10)</f>
        <v>0</v>
      </c>
      <c r="AL11" s="14">
        <f>SUMIF(AH20:AH34,AG11,AI20:AI34)+SUMIF(AK20:AK34,AG11,AJ20:AJ34)</f>
        <v>6</v>
      </c>
      <c r="AM11" s="14">
        <f>SUMIF(AH20:AH34,AG11,AJ20:AJ34)+SUMIF(AK20:AK34,AG11,AI20:AI34)</f>
        <v>1</v>
      </c>
      <c r="AN11" s="16">
        <f>AL11-AM11</f>
        <v>5</v>
      </c>
      <c r="AO11" s="16">
        <f>(3*AI11)+(1*AJ11)+(0*AK11)</f>
        <v>4</v>
      </c>
      <c r="AP11" s="26"/>
      <c r="AQ11" s="22"/>
      <c r="AR11" s="27"/>
      <c r="AS11" s="22"/>
      <c r="AT11" s="22"/>
      <c r="AU11" s="18" t="str">
        <f t="shared" ref="AU11:AU16" si="1">AG11</f>
        <v>Sergio Ramos</v>
      </c>
      <c r="AV11" s="28">
        <f>IF((AO11-AO11)=0,(AV20),0)</f>
        <v>0</v>
      </c>
      <c r="AW11" s="28">
        <f>IF((AO11-AO12)=0,(AW20),0)</f>
        <v>0</v>
      </c>
      <c r="AX11" s="28">
        <f>IF((AO11-AO13)=0,(AX20),0)</f>
        <v>1</v>
      </c>
      <c r="AY11" s="28">
        <f>IF((AO11-AO14)=0,(AY20),0)</f>
        <v>0</v>
      </c>
      <c r="AZ11" s="28">
        <f>IF((AO11-AO15)=0,(AZ20),0)</f>
        <v>0</v>
      </c>
      <c r="BA11" s="28">
        <f>IF((AO11-AO16)=0,(BA20),0)</f>
        <v>0</v>
      </c>
      <c r="BB11" s="28"/>
      <c r="BC11" s="22">
        <f>IF(AH11=0,-1,AO11+(SUM(AV11:BA11)/20)-(AH11/100000))</f>
        <v>4.0499799999999997</v>
      </c>
      <c r="BD11" s="22">
        <f t="shared" ref="BD11:BD16" si="2">BC11+(AN11/1000)+(AL11/100000)</f>
        <v>4.05504</v>
      </c>
      <c r="BE11" s="29">
        <f t="shared" ref="BE11:BE16" si="3">BD11-(AF11/10000000000)</f>
        <v>4.0550399999</v>
      </c>
      <c r="BF11" s="29">
        <f>BE11+(BH11/10000000)</f>
        <v>4.0550399999</v>
      </c>
      <c r="BG11" s="18" t="str">
        <f t="shared" ref="BG11:BG16" si="4">AG11</f>
        <v>Sergio Ramos</v>
      </c>
      <c r="BH11" s="28">
        <f t="shared" ref="BH11:BH16" si="5">BD28+((BB28-BC28)/10)+(BB28/100)</f>
        <v>0</v>
      </c>
      <c r="BI11" s="14"/>
    </row>
    <row r="12" spans="1:61" hidden="1" x14ac:dyDescent="0.25">
      <c r="A12" s="14"/>
      <c r="B12" s="14"/>
      <c r="C12" s="14"/>
      <c r="D12" s="14"/>
      <c r="E12" s="14"/>
      <c r="F12" s="14"/>
      <c r="G12" s="14"/>
      <c r="H12" s="14"/>
      <c r="I12" s="15">
        <f>IF(B4&lt;&gt;0,I11+1,"")</f>
        <v>2</v>
      </c>
      <c r="J12" s="16" t="str">
        <f>IF(B4="","",VLOOKUP(AC12,BE11:BG16,3,FALSE))</f>
        <v>Carolina Vilarigues</v>
      </c>
      <c r="K12" s="16">
        <f>IFERROR(VLOOKUP(J12,AG11:AO16,2,FALSE),"")</f>
        <v>2</v>
      </c>
      <c r="L12" s="16">
        <f>IFERROR(VLOOKUP(J12,AG11:AO16,3,FALSE),"")</f>
        <v>1</v>
      </c>
      <c r="M12" s="16">
        <f>IFERROR(VLOOKUP(J12,AG11:AO16,4,FALSE),"")</f>
        <v>1</v>
      </c>
      <c r="N12" s="16">
        <f>IFERROR(VLOOKUP(J12,AG11:AO16,5,FALSE),"")</f>
        <v>0</v>
      </c>
      <c r="O12" s="16">
        <f>IFERROR(VLOOKUP(J12,AG11:AO16,6,FALSE),"")</f>
        <v>2</v>
      </c>
      <c r="P12" s="16">
        <f>IFERROR(VLOOKUP(J12,AG11:AO16,7,FALSE),"")</f>
        <v>1</v>
      </c>
      <c r="Q12" s="16">
        <f>IFERROR(VLOOKUP(J12,AG11:AO16,8,FALSE),"")</f>
        <v>1</v>
      </c>
      <c r="R12" s="16">
        <f>IFERROR(VLOOKUP(J12,AG11:AO16,9,FALSE),"")</f>
        <v>4</v>
      </c>
      <c r="S12" s="16" t="str">
        <f>IF(I12="","",IF(AB12=AB13,(IF(AB12=-1,"","Shoot com o 3º")),IF(I12=1,"",IF(AB12=AB17,(IF(AB12=-1,"","Shoot com o 1º")),IF(AB12=AB11,(IF(AB12=-1,"","Shoot com o 1º")),"")))))</f>
        <v/>
      </c>
      <c r="T12" s="16">
        <f>IFERROR(VLOOKUP(J12,AU28:BD33,8,FALSE),"")</f>
        <v>0</v>
      </c>
      <c r="U12" s="16">
        <f>IFERROR(VLOOKUP(J12,AU28:BD33,9,FALSE),"")</f>
        <v>0</v>
      </c>
      <c r="V12" s="16">
        <f t="shared" ref="V12:V16" si="6">IFERROR(T12-U12,"")</f>
        <v>0</v>
      </c>
      <c r="W12" s="16">
        <f>IFERROR(VLOOKUP(J12,AU28:BD33,10,FALSE),"")</f>
        <v>0</v>
      </c>
      <c r="X12" s="16"/>
      <c r="Y12" s="20">
        <f>IF(I12="","",IFERROR(VLOOKUP(J12,BG11:BH16,2,FALSE),0))</f>
        <v>0</v>
      </c>
      <c r="Z12" s="21"/>
      <c r="AA12" s="22">
        <f>IFERROR(LARGE(BC11:BC16,I12),"")</f>
        <v>4.0499799999999997</v>
      </c>
      <c r="AB12" s="23">
        <f>IFERROR(LARGE(BD11:BD16,I12),"")</f>
        <v>4.0510000000000002</v>
      </c>
      <c r="AC12" s="24">
        <f>IFERROR(LARGE(BE11:BE16,I12),"")</f>
        <v>4.0509999997000001</v>
      </c>
      <c r="AD12" s="25">
        <f>IFERROR(AC12+(Y12/100),"")</f>
        <v>4.0509999997000001</v>
      </c>
      <c r="AE12" s="16"/>
      <c r="AF12" s="16">
        <v>2</v>
      </c>
      <c r="AG12" s="18" t="str">
        <f t="shared" si="0"/>
        <v>Rui Varela</v>
      </c>
      <c r="AH12" s="16">
        <f>SUM(AI12:AK12)</f>
        <v>2</v>
      </c>
      <c r="AI12" s="16">
        <f>COUNTIFS(AH20:AH34,AG12,AP20:AP34,AI10)+COUNTIFS(AK20:AK34,AG12,AQ20:AQ34,AI10)</f>
        <v>0</v>
      </c>
      <c r="AJ12" s="16">
        <f>COUNTIFS(AH20:AH34,AG12,AP20:AP34,AJ10)+COUNTIFS(AK20:AK34,AG12,AQ20:AQ34,AJ10)</f>
        <v>0</v>
      </c>
      <c r="AK12" s="14">
        <f>COUNTIFS(AH20:AH34,AG12,AP20:AP34,AK10)+COUNTIFS(AK20:AK34,AG12,AQ20:AQ34,AK10)</f>
        <v>2</v>
      </c>
      <c r="AL12" s="14">
        <f>SUMIF(AH20:AH34,AG12,AI20:AI34)+SUMIF(AK20:AK34,AG12,AJ20:AJ34)</f>
        <v>0</v>
      </c>
      <c r="AM12" s="14">
        <f>SUMIF(AH20:AH34,AG12,AJ20:AJ34)+SUMIF(AK20:AK34,AG12,AI20:AI34)</f>
        <v>6</v>
      </c>
      <c r="AN12" s="16">
        <f>AL12-AM12</f>
        <v>-6</v>
      </c>
      <c r="AO12" s="16">
        <f>(3*AI12)+(1*AJ12)+(0*AK12)</f>
        <v>0</v>
      </c>
      <c r="AP12" s="26"/>
      <c r="AQ12" s="22"/>
      <c r="AR12" s="27"/>
      <c r="AS12" s="22"/>
      <c r="AT12" s="22"/>
      <c r="AU12" s="18" t="str">
        <f t="shared" si="1"/>
        <v>Rui Varela</v>
      </c>
      <c r="AV12" s="28">
        <f>IF((AO12-AO11)=0,(AV21),0)</f>
        <v>0</v>
      </c>
      <c r="AW12" s="28">
        <f>IF((AO12-AO12)=0,(AW21),0)</f>
        <v>0</v>
      </c>
      <c r="AX12" s="28">
        <f>IF((AO12-AO13)=0,(AX21),0)</f>
        <v>0</v>
      </c>
      <c r="AY12" s="28">
        <f>IF((AO12-AO14)=0,(AY21),0)</f>
        <v>0</v>
      </c>
      <c r="AZ12" s="28">
        <f>IF((AO12-AO15)=0,(AZ21),0)</f>
        <v>0</v>
      </c>
      <c r="BA12" s="28">
        <f>IF((AO12-AO16)=0,(BA21),0)</f>
        <v>0</v>
      </c>
      <c r="BB12" s="28"/>
      <c r="BC12" s="22">
        <f t="shared" ref="BC12:BC16" si="7">IF(AH12=0,-1,AO12+(SUM(AV12:BA12)/20)-(AH12/100000))</f>
        <v>-2.0000000000000002E-5</v>
      </c>
      <c r="BD12" s="22">
        <f t="shared" si="2"/>
        <v>-6.0200000000000002E-3</v>
      </c>
      <c r="BE12" s="29">
        <f t="shared" si="3"/>
        <v>-6.0200002000000002E-3</v>
      </c>
      <c r="BF12" s="29">
        <f t="shared" ref="BF12:BF16" si="8">BE12+(BH12/10000000)</f>
        <v>-6.0200002000000002E-3</v>
      </c>
      <c r="BG12" s="18" t="str">
        <f t="shared" si="4"/>
        <v>Rui Varela</v>
      </c>
      <c r="BH12" s="28">
        <f t="shared" si="5"/>
        <v>0</v>
      </c>
      <c r="BI12" s="14"/>
    </row>
    <row r="13" spans="1:61" hidden="1" x14ac:dyDescent="0.25">
      <c r="A13" s="14"/>
      <c r="B13" s="14"/>
      <c r="C13" s="14"/>
      <c r="D13" s="14"/>
      <c r="E13" s="14"/>
      <c r="F13" s="14"/>
      <c r="G13" s="14"/>
      <c r="H13" s="14"/>
      <c r="I13" s="15">
        <f>IF(B5&lt;&gt;0,I12+1,"")</f>
        <v>3</v>
      </c>
      <c r="J13" s="16" t="str">
        <f>IF(B5="","",VLOOKUP(AC13,BE11:BG16,3,FALSE))</f>
        <v>Rui Varela</v>
      </c>
      <c r="K13" s="16">
        <f>IFERROR(VLOOKUP(J13,AG11:AO16,2,FALSE),"")</f>
        <v>2</v>
      </c>
      <c r="L13" s="16">
        <f>IFERROR(VLOOKUP(J13,AG11:AO16,3,FALSE),"")</f>
        <v>0</v>
      </c>
      <c r="M13" s="16">
        <f>IFERROR(VLOOKUP(J13,AG11:AO16,4,FALSE),"")</f>
        <v>0</v>
      </c>
      <c r="N13" s="16">
        <f>IFERROR(VLOOKUP(J13,AG11:AO16,5,FALSE),"")</f>
        <v>2</v>
      </c>
      <c r="O13" s="16">
        <f>IFERROR(VLOOKUP(J13,AG11:AO16,6,FALSE),"")</f>
        <v>0</v>
      </c>
      <c r="P13" s="16">
        <f>IFERROR(VLOOKUP(J13,AG11:AO16,7,FALSE),"")</f>
        <v>6</v>
      </c>
      <c r="Q13" s="16">
        <f>IFERROR(VLOOKUP(J13,AG11:AO16,8,FALSE),"")</f>
        <v>-6</v>
      </c>
      <c r="R13" s="16">
        <f>IFERROR(VLOOKUP(J13,AG11:AO16,9,FALSE),"")</f>
        <v>0</v>
      </c>
      <c r="S13" s="16" t="str">
        <f>IF(I13="","",IF(AB13=AB14,(IF(AB13=-1,"","Shoot com o 4º")),IF(I13=1,"",IF(AB13=AB17,(IF(AB13=-1,"","Shoot com o 1º")),IF(AB13=AB12,(IF(AB13=-1,"","Shoot com o 2º")),"")))))</f>
        <v/>
      </c>
      <c r="T13" s="16">
        <f>IFERROR(VLOOKUP(J13,AU28:BD33,8,FALSE),"")</f>
        <v>0</v>
      </c>
      <c r="U13" s="16">
        <f>IFERROR(VLOOKUP(J13,AU28:BD33,9,FALSE),"")</f>
        <v>0</v>
      </c>
      <c r="V13" s="16">
        <f t="shared" si="6"/>
        <v>0</v>
      </c>
      <c r="W13" s="16">
        <f>IFERROR(VLOOKUP(J13,AU28:BD33,10,FALSE),"")</f>
        <v>0</v>
      </c>
      <c r="X13" s="16"/>
      <c r="Y13" s="20">
        <f>IF(I13="","",IFERROR(VLOOKUP(J13,BG11:BH16,2,FALSE),0))</f>
        <v>0</v>
      </c>
      <c r="Z13" s="21"/>
      <c r="AA13" s="22">
        <f>IFERROR(LARGE(BC11:BC16,I13),"")</f>
        <v>-2.0000000000000002E-5</v>
      </c>
      <c r="AB13" s="23">
        <f>IFERROR(LARGE(BD11:BD16,I13),"")</f>
        <v>-6.0200000000000002E-3</v>
      </c>
      <c r="AC13" s="24">
        <f>IFERROR(LARGE(BE11:BE16,I13),"")</f>
        <v>-6.0200002000000002E-3</v>
      </c>
      <c r="AD13" s="25">
        <f>IFERROR(AC13+(Y13/100),"")</f>
        <v>-6.0200002000000002E-3</v>
      </c>
      <c r="AE13" s="16"/>
      <c r="AF13" s="16">
        <v>3</v>
      </c>
      <c r="AG13" s="18" t="str">
        <f t="shared" si="0"/>
        <v>Carolina Vilarigues</v>
      </c>
      <c r="AH13" s="16">
        <f>SUM(AI13:AK13)</f>
        <v>2</v>
      </c>
      <c r="AI13" s="16">
        <f>COUNTIFS(AH20:AH34,AG13,AP20:AP34,AI10)+COUNTIFS(AK20:AK34,AG13,AQ20:AQ34,AI10)</f>
        <v>1</v>
      </c>
      <c r="AJ13" s="16">
        <f>COUNTIFS(AH20:AH34,AG13,AP20:AP34,AJ10)+COUNTIFS(AK20:AK34,AG13,AQ20:AQ34,AJ10)</f>
        <v>1</v>
      </c>
      <c r="AK13" s="14">
        <f>COUNTIFS(AH20:AH34,AG13,AP20:AP34,AK10)+COUNTIFS(AK20:AK34,AG13,AQ20:AQ34,AK10)</f>
        <v>0</v>
      </c>
      <c r="AL13" s="14">
        <f>SUMIF(AH20:AH34,AG13,AI20:AI34)+SUMIF(AK20:AK34,AG13,AJ20:AJ34)</f>
        <v>2</v>
      </c>
      <c r="AM13" s="14">
        <f>SUMIF(AH20:AH34,AG13,AJ20:AJ34)+SUMIF(AK20:AK34,AG13,AI20:AI34)</f>
        <v>1</v>
      </c>
      <c r="AN13" s="16">
        <f>AL13-AM13</f>
        <v>1</v>
      </c>
      <c r="AO13" s="16">
        <f>(3*AI13)+(1*AJ13)+(0*AK13)</f>
        <v>4</v>
      </c>
      <c r="AP13" s="26"/>
      <c r="AQ13" s="22"/>
      <c r="AR13" s="27"/>
      <c r="AS13" s="22"/>
      <c r="AT13" s="22"/>
      <c r="AU13" s="18" t="str">
        <f t="shared" si="1"/>
        <v>Carolina Vilarigues</v>
      </c>
      <c r="AV13" s="28">
        <f>IF((AO13-AO11)=0,(AV22),0)</f>
        <v>1</v>
      </c>
      <c r="AW13" s="28">
        <f>IF((AO13-AO12)=0,(AW22),0)</f>
        <v>0</v>
      </c>
      <c r="AX13" s="28">
        <f>IF((AO13-AO13)=0,(AX22),0)</f>
        <v>0</v>
      </c>
      <c r="AY13" s="28">
        <f>IF((AO13-AO14)=0,(AY22),0)</f>
        <v>0</v>
      </c>
      <c r="AZ13" s="28">
        <f>IF((AO13-AO15)=0,(AZ22),0)</f>
        <v>0</v>
      </c>
      <c r="BA13" s="28">
        <f>IF((AO13-AO16)=0,(BA22),0)</f>
        <v>0</v>
      </c>
      <c r="BB13" s="28"/>
      <c r="BC13" s="22">
        <f t="shared" si="7"/>
        <v>4.0499799999999997</v>
      </c>
      <c r="BD13" s="22">
        <f t="shared" si="2"/>
        <v>4.0510000000000002</v>
      </c>
      <c r="BE13" s="29">
        <f t="shared" si="3"/>
        <v>4.0509999997000001</v>
      </c>
      <c r="BF13" s="29">
        <f t="shared" si="8"/>
        <v>4.0509999997000001</v>
      </c>
      <c r="BG13" s="18" t="str">
        <f t="shared" si="4"/>
        <v>Carolina Vilarigues</v>
      </c>
      <c r="BH13" s="28">
        <f t="shared" si="5"/>
        <v>0</v>
      </c>
      <c r="BI13" s="14"/>
    </row>
    <row r="14" spans="1:61" hidden="1" x14ac:dyDescent="0.25">
      <c r="A14" s="14"/>
      <c r="B14" s="14"/>
      <c r="C14" s="14"/>
      <c r="D14" s="14"/>
      <c r="E14" s="14"/>
      <c r="F14" s="14"/>
      <c r="G14" s="14"/>
      <c r="H14" s="14"/>
      <c r="I14" s="15" t="str">
        <f>IF(B6&lt;&gt;0,I13+1,"")</f>
        <v/>
      </c>
      <c r="J14" s="16" t="str">
        <f>IF(B6="","",VLOOKUP(AC14,BE11:BG16,3,FALSE))</f>
        <v/>
      </c>
      <c r="K14" s="16" t="str">
        <f>IFERROR(VLOOKUP(J14,AG11:AO16,2,FALSE),"")</f>
        <v/>
      </c>
      <c r="L14" s="16" t="str">
        <f>IFERROR(VLOOKUP(J14,AG11:AO16,3,FALSE),"")</f>
        <v/>
      </c>
      <c r="M14" s="16" t="str">
        <f>IFERROR(VLOOKUP(J14,AG11:AO16,4,FALSE),"")</f>
        <v/>
      </c>
      <c r="N14" s="16" t="str">
        <f>IFERROR(VLOOKUP(J14,AG11:AO16,5,FALSE),"")</f>
        <v/>
      </c>
      <c r="O14" s="16" t="str">
        <f>IFERROR(VLOOKUP(J14,AG11:AO16,6,FALSE),"")</f>
        <v/>
      </c>
      <c r="P14" s="16" t="str">
        <f>IFERROR(VLOOKUP(J14,AG11:AO16,7,FALSE),"")</f>
        <v/>
      </c>
      <c r="Q14" s="16" t="str">
        <f>IFERROR(VLOOKUP(J14,AG11:AO16,8,FALSE),"")</f>
        <v/>
      </c>
      <c r="R14" s="16" t="str">
        <f>IFERROR(VLOOKUP(J14,AG11:AO16,9,FALSE),"")</f>
        <v/>
      </c>
      <c r="S14" s="16" t="str">
        <f>IF(I14="","",IF(AB14=AB15,(IF(AB14=-1,"","Shoot com o 5º")),IF(I14=1,"",IF(AB14=AB17,(IF(AB14=-1,"","Shoot com o 1º")),IF(AB14=AB13,(IF(AB14=-1,"","Shoot com o 3º")),"")))))</f>
        <v/>
      </c>
      <c r="T14" s="16" t="str">
        <f>IFERROR(VLOOKUP(J14,AU28:BD33,8,FALSE),"")</f>
        <v/>
      </c>
      <c r="U14" s="16" t="str">
        <f>IFERROR(VLOOKUP(J14,AU28:BD33,9,FALSE),"")</f>
        <v/>
      </c>
      <c r="V14" s="16" t="str">
        <f t="shared" si="6"/>
        <v/>
      </c>
      <c r="W14" s="16" t="str">
        <f>IFERROR(VLOOKUP(J14,AU28:BD33,10,FALSE),"")</f>
        <v/>
      </c>
      <c r="X14" s="16"/>
      <c r="Y14" s="20" t="str">
        <f>IF(I14="","",IFERROR(VLOOKUP(J14,BG11:BH16,2,FALSE),0))</f>
        <v/>
      </c>
      <c r="Z14" s="21"/>
      <c r="AA14" s="22" t="str">
        <f>IFERROR(LARGE(BC11:BC16,I14),"")</f>
        <v/>
      </c>
      <c r="AB14" s="23" t="str">
        <f>IFERROR(LARGE(BD11:BD16,I14),"")</f>
        <v/>
      </c>
      <c r="AC14" s="24" t="str">
        <f>IFERROR(LARGE(BE11:BE16,I14),"")</f>
        <v/>
      </c>
      <c r="AD14" s="25" t="str">
        <f>IFERROR(AC14+(Y14/100),"")</f>
        <v/>
      </c>
      <c r="AE14" s="16"/>
      <c r="AF14" s="16">
        <v>4</v>
      </c>
      <c r="AG14" s="18">
        <f t="shared" si="0"/>
        <v>0</v>
      </c>
      <c r="AH14" s="16">
        <f>SUM(AI14:AK14)</f>
        <v>0</v>
      </c>
      <c r="AI14" s="16">
        <f>COUNTIFS(AH20:AH34,AG14,AP20:AP34,AI10)+COUNTIFS(AK20:AK34,AG14,AQ20:AQ34,AI10)</f>
        <v>0</v>
      </c>
      <c r="AJ14" s="16">
        <f>COUNTIFS(AH20:AH34,AG14,AP20:AP34,AJ10)+COUNTIFS(AK20:AK34,AG14,AQ20:AQ34,AJ10)</f>
        <v>0</v>
      </c>
      <c r="AK14" s="14">
        <f>COUNTIFS(AH20:AH34,AG14,AP20:AP34,AK10)+COUNTIFS(AK20:AK34,AG14,AQ20:AQ34,AK10)</f>
        <v>0</v>
      </c>
      <c r="AL14" s="14">
        <f>SUMIF(AH20:AH34,AG14,AI20:AI34)+SUMIF(AK20:AK34,AG14,AJ20:AJ34)</f>
        <v>0</v>
      </c>
      <c r="AM14" s="14">
        <f>SUMIF(AH20:AH34,AG14,AJ20:AJ34)+SUMIF(AK20:AK34,AG14,AI20:AI34)</f>
        <v>0</v>
      </c>
      <c r="AN14" s="16">
        <f>AL14-AM14</f>
        <v>0</v>
      </c>
      <c r="AO14" s="16">
        <f>(3*AI14)+(1*AJ14)+(0*AK14)</f>
        <v>0</v>
      </c>
      <c r="AP14" s="26"/>
      <c r="AQ14" s="22"/>
      <c r="AR14" s="27"/>
      <c r="AS14" s="22"/>
      <c r="AT14" s="22"/>
      <c r="AU14" s="18">
        <f t="shared" si="1"/>
        <v>0</v>
      </c>
      <c r="AV14" s="28">
        <f>IF((AO14-AO11)=0,(AV23),0)</f>
        <v>0</v>
      </c>
      <c r="AW14" s="28">
        <f>IF((AO14-AO12)=0,(AW23),0)</f>
        <v>0</v>
      </c>
      <c r="AX14" s="28">
        <f>IF((AO14-AO13)=0,(AX23),0)</f>
        <v>0</v>
      </c>
      <c r="AY14" s="28">
        <f>IF((AO14-AO14)=0,(AY23),0)</f>
        <v>0</v>
      </c>
      <c r="AZ14" s="28">
        <f>IF((AO14-AO15)=0,(AZ23),0)</f>
        <v>0</v>
      </c>
      <c r="BA14" s="28">
        <f>IF((AO14-AO16)=0,(BA23),0)</f>
        <v>0</v>
      </c>
      <c r="BB14" s="30"/>
      <c r="BC14" s="22">
        <f t="shared" si="7"/>
        <v>-1</v>
      </c>
      <c r="BD14" s="22">
        <f t="shared" si="2"/>
        <v>-1</v>
      </c>
      <c r="BE14" s="29">
        <f t="shared" si="3"/>
        <v>-1.0000000004</v>
      </c>
      <c r="BF14" s="29">
        <f t="shared" si="8"/>
        <v>-1.0000000004</v>
      </c>
      <c r="BG14" s="18">
        <f t="shared" si="4"/>
        <v>0</v>
      </c>
      <c r="BH14" s="28">
        <f t="shared" si="5"/>
        <v>0</v>
      </c>
      <c r="BI14" s="14"/>
    </row>
    <row r="15" spans="1:61" hidden="1" x14ac:dyDescent="0.25">
      <c r="A15" s="14"/>
      <c r="B15" s="14"/>
      <c r="C15" s="14"/>
      <c r="D15" s="14"/>
      <c r="E15" s="14"/>
      <c r="F15" s="14"/>
      <c r="G15" s="14"/>
      <c r="H15" s="14"/>
      <c r="I15" s="15" t="str">
        <f>IF(B7&lt;&gt;0,I14+1,"")</f>
        <v/>
      </c>
      <c r="J15" s="16" t="str">
        <f>IF(B7="","",VLOOKUP(AC15,BE11:BG16,3,FALSE))</f>
        <v/>
      </c>
      <c r="K15" s="16" t="str">
        <f>IFERROR(VLOOKUP(J15,AG11:AO16,2,FALSE),"")</f>
        <v/>
      </c>
      <c r="L15" s="16" t="str">
        <f>IFERROR(VLOOKUP(J15,AG11:AO16,3,FALSE),"")</f>
        <v/>
      </c>
      <c r="M15" s="16" t="str">
        <f>IFERROR(VLOOKUP(J15,AG11:AO16,4,FALSE),"")</f>
        <v/>
      </c>
      <c r="N15" s="16" t="str">
        <f>IFERROR(VLOOKUP(J15,AG11:AO16,5,FALSE),"")</f>
        <v/>
      </c>
      <c r="O15" s="16" t="str">
        <f>IFERROR(VLOOKUP(J15,AG11:AO16,6,FALSE),"")</f>
        <v/>
      </c>
      <c r="P15" s="16" t="str">
        <f>IFERROR(VLOOKUP(J15,AG11:AO16,7,FALSE),"")</f>
        <v/>
      </c>
      <c r="Q15" s="16" t="str">
        <f>IFERROR(VLOOKUP(J15,AG11:AO16,8,FALSE),"")</f>
        <v/>
      </c>
      <c r="R15" s="16" t="str">
        <f>IFERROR(VLOOKUP(J15,AG11:AO16,9,FALSE),"")</f>
        <v/>
      </c>
      <c r="S15" s="16" t="str">
        <f>IF(I15="","",IF(AB15=AB16,(IF(AB15=-1,"","Shoot com o 6º")),IF(I15=1,"",IF(AB15=AB17,(IF(AB15=-1,"","Shoot com o 1º")),IF(AB15=AB14,(IF(AB15=-1,"","Shoot com o 4º")),"")))))</f>
        <v/>
      </c>
      <c r="T15" s="16" t="str">
        <f>IFERROR(VLOOKUP(J15,AU28:BD33,8,FALSE),"")</f>
        <v/>
      </c>
      <c r="U15" s="16" t="str">
        <f>IFERROR(VLOOKUP(J15,AU28:BD33,9,FALSE),"")</f>
        <v/>
      </c>
      <c r="V15" s="16" t="str">
        <f t="shared" si="6"/>
        <v/>
      </c>
      <c r="W15" s="16" t="str">
        <f>IFERROR(VLOOKUP(J15,AU28:BD33,10,FALSE),"")</f>
        <v/>
      </c>
      <c r="X15" s="16"/>
      <c r="Y15" s="20" t="str">
        <f>IF(I15="","",IFERROR(VLOOKUP(J15,BG11:BH16,2,FALSE),0))</f>
        <v/>
      </c>
      <c r="Z15" s="21"/>
      <c r="AA15" s="22" t="str">
        <f>IFERROR(LARGE(BC11:BC16,I15),"")</f>
        <v/>
      </c>
      <c r="AB15" s="23" t="str">
        <f>IFERROR(LARGE(BD11:BD16,I15),"")</f>
        <v/>
      </c>
      <c r="AC15" s="24" t="str">
        <f>IFERROR(LARGE(BE11:BE16,I15),"")</f>
        <v/>
      </c>
      <c r="AD15" s="25" t="str">
        <f t="shared" ref="AD15:AD16" si="9">IFERROR(AC15+(Y15/10000),"")</f>
        <v/>
      </c>
      <c r="AE15" s="16"/>
      <c r="AF15" s="16">
        <v>5</v>
      </c>
      <c r="AG15" s="18">
        <f t="shared" si="0"/>
        <v>0</v>
      </c>
      <c r="AH15" s="16">
        <f t="shared" ref="AH15" si="10">SUM(AI15:AK15)</f>
        <v>0</v>
      </c>
      <c r="AI15" s="16">
        <f>COUNTIFS(AH20:AH34,AG15,AP20:AP34,AI10)+COUNTIFS(AK20:AK34,AG15,AQ20:AQ34,AI10)</f>
        <v>0</v>
      </c>
      <c r="AJ15" s="16">
        <f>COUNTIFS(AH20:AH34,AG15,AP20:AP34,AJ10)+COUNTIFS(AK20:AK34,AG15,AQ20:AQ34,AJ10)</f>
        <v>0</v>
      </c>
      <c r="AK15" s="14">
        <f>COUNTIFS(AH20:AH34,AG15,AP20:AP34,AK10)+COUNTIFS(AK20:AK34,AG15,AQ20:AQ34,AK10)</f>
        <v>0</v>
      </c>
      <c r="AL15" s="14">
        <f>SUMIF(AH20:AH34,AG15,AI20:AI34)+SUMIF(AK20:AK34,AG15,AJ20:AJ34)</f>
        <v>0</v>
      </c>
      <c r="AM15" s="14">
        <f>SUMIF(AH20:AH34,AG15,AJ20:AJ34)+SUMIF(AK20:AK34,AG15,AI20:AI34)</f>
        <v>0</v>
      </c>
      <c r="AN15" s="16">
        <f>AL15-AM15</f>
        <v>0</v>
      </c>
      <c r="AO15" s="16">
        <f t="shared" ref="AO15" si="11">(3*AI15)+(1*AJ15)+(0*AK15)</f>
        <v>0</v>
      </c>
      <c r="AP15" s="26"/>
      <c r="AQ15" s="22"/>
      <c r="AR15" s="27"/>
      <c r="AS15" s="22"/>
      <c r="AT15" s="22"/>
      <c r="AU15" s="18">
        <f t="shared" si="1"/>
        <v>0</v>
      </c>
      <c r="AV15" s="28">
        <f>IF((AO15-AO11)=0,(AV24),0)</f>
        <v>0</v>
      </c>
      <c r="AW15" s="28">
        <f>IF((AO15-AO12)=0,(AW24),0)</f>
        <v>0</v>
      </c>
      <c r="AX15" s="28">
        <f>IF((AO15-AO13)=0,(AX24),0)</f>
        <v>0</v>
      </c>
      <c r="AY15" s="28">
        <f>IF((AO15-AO14)=0,(AY24),0)</f>
        <v>0</v>
      </c>
      <c r="AZ15" s="28">
        <f>IF((AO15-AO15)=0,(AZ24),0)</f>
        <v>0</v>
      </c>
      <c r="BA15" s="28">
        <f>IF((AO15-AO16)=0,(BA24),0)</f>
        <v>0</v>
      </c>
      <c r="BB15" s="30"/>
      <c r="BC15" s="22">
        <f t="shared" si="7"/>
        <v>-1</v>
      </c>
      <c r="BD15" s="22">
        <f t="shared" si="2"/>
        <v>-1</v>
      </c>
      <c r="BE15" s="29">
        <f t="shared" si="3"/>
        <v>-1.0000000005</v>
      </c>
      <c r="BF15" s="29">
        <f t="shared" si="8"/>
        <v>-1.0000000005</v>
      </c>
      <c r="BG15" s="18">
        <f t="shared" si="4"/>
        <v>0</v>
      </c>
      <c r="BH15" s="28">
        <f t="shared" si="5"/>
        <v>0</v>
      </c>
      <c r="BI15" s="14"/>
    </row>
    <row r="16" spans="1:61" hidden="1" x14ac:dyDescent="0.25">
      <c r="A16" s="14"/>
      <c r="B16" s="14"/>
      <c r="C16" s="14"/>
      <c r="D16" s="14"/>
      <c r="E16" s="14"/>
      <c r="F16" s="14"/>
      <c r="G16" s="14"/>
      <c r="H16" s="14"/>
      <c r="I16" s="15" t="str">
        <f>IF(B8&lt;&gt;0,I15+1,"")</f>
        <v/>
      </c>
      <c r="J16" s="16" t="str">
        <f>IF(B8="","",VLOOKUP(AC16,BE11:BG16,3,FALSE))</f>
        <v/>
      </c>
      <c r="K16" s="16" t="str">
        <f>IFERROR(VLOOKUP(J16,AG11:AO16,2,FALSE),"")</f>
        <v/>
      </c>
      <c r="L16" s="16" t="str">
        <f>IFERROR(VLOOKUP(J16,AG11:AO16,3,FALSE),"")</f>
        <v/>
      </c>
      <c r="M16" s="16" t="str">
        <f>IFERROR(VLOOKUP(J16,AG11:AO16,4,FALSE),"")</f>
        <v/>
      </c>
      <c r="N16" s="16" t="str">
        <f>IFERROR(VLOOKUP(J16,AG11:AO16,5,FALSE),"")</f>
        <v/>
      </c>
      <c r="O16" s="16" t="str">
        <f>IFERROR(VLOOKUP(J16,AG11:AO16,6,FALSE),"")</f>
        <v/>
      </c>
      <c r="P16" s="16" t="str">
        <f>IFERROR(VLOOKUP(J16,AG11:AO16,7,FALSE),"")</f>
        <v/>
      </c>
      <c r="Q16" s="16" t="str">
        <f>IFERROR(VLOOKUP(J16,AG11:AO16,8,FALSE),"")</f>
        <v/>
      </c>
      <c r="R16" s="16" t="str">
        <f>IFERROR(VLOOKUP(J16,AG11:AO16,9,FALSE),"")</f>
        <v/>
      </c>
      <c r="S16" s="16" t="str">
        <f>IF(I16="","",IF(AB16=AB17,(IF(AB16=-1,"","Shoot com o 1º")),IF(I16=1,"",IF(AB16=AB17,(IF(AB16=-1,"","Shoot com o 1º")),IF(AB16=AB15,(IF(AB16=-1,"","Shoot com o 5º")),"")))))</f>
        <v/>
      </c>
      <c r="T16" s="16" t="str">
        <f>IFERROR(VLOOKUP(J16,AU28:BD33,8,FALSE),"")</f>
        <v/>
      </c>
      <c r="U16" s="16" t="str">
        <f>IFERROR(VLOOKUP(J16,AU28:BD33,9,FALSE),"")</f>
        <v/>
      </c>
      <c r="V16" s="16" t="str">
        <f t="shared" si="6"/>
        <v/>
      </c>
      <c r="W16" s="16" t="str">
        <f>IFERROR(VLOOKUP(J16,AU28:BD33,10,FALSE),"")</f>
        <v/>
      </c>
      <c r="X16" s="16"/>
      <c r="Y16" s="20" t="str">
        <f>IF(I16="","",IFERROR(VLOOKUP(J16,BG11:BH16,2,FALSE),0))</f>
        <v/>
      </c>
      <c r="Z16" s="21"/>
      <c r="AA16" s="22" t="str">
        <f>IFERROR(LARGE(BC11:BC16,I16),"")</f>
        <v/>
      </c>
      <c r="AB16" s="23" t="str">
        <f>IFERROR(LARGE(BD11:BD16,I16),"")</f>
        <v/>
      </c>
      <c r="AC16" s="24" t="str">
        <f>IFERROR(LARGE(BE11:BE16,I16),"")</f>
        <v/>
      </c>
      <c r="AD16" s="25" t="str">
        <f t="shared" si="9"/>
        <v/>
      </c>
      <c r="AE16" s="16"/>
      <c r="AF16" s="16">
        <v>6</v>
      </c>
      <c r="AG16" s="18">
        <f t="shared" si="0"/>
        <v>0</v>
      </c>
      <c r="AH16" s="16">
        <f>SUM(AI16:AK16)</f>
        <v>0</v>
      </c>
      <c r="AI16" s="16">
        <f>COUNTIFS(AH20:AH34,AG16,AP20:AP34,AI10)+COUNTIFS(AK20:AK34,AG16,AQ20:AQ34,AI10)</f>
        <v>0</v>
      </c>
      <c r="AJ16" s="16">
        <f>COUNTIFS(AH20:AH34,AG16,AP20:AP34,AJ10)+COUNTIFS(AK20:AK34,AG16,AQ20:AQ34,AJ10)</f>
        <v>0</v>
      </c>
      <c r="AK16" s="14">
        <f>COUNTIFS(AH20:AH34,AG16,AP20:AP34,AK10)+COUNTIFS(AK20:AK34,AG16,AQ20:AQ34,AK10)</f>
        <v>0</v>
      </c>
      <c r="AL16" s="14">
        <f>SUMIF(AH20:AH34,AG16,AI20:AI34)+SUMIF(AK20:AK34,AG16,AJ20:AJ34)</f>
        <v>0</v>
      </c>
      <c r="AM16" s="14">
        <f>SUMIF(AH20:AH34,AG16,AJ20:AJ34)+SUMIF(AK20:AK34,AG16,AI20:AI34)</f>
        <v>0</v>
      </c>
      <c r="AN16" s="16">
        <f t="shared" ref="AN16" si="12">AL16-AM16</f>
        <v>0</v>
      </c>
      <c r="AO16" s="16">
        <f>(3*AI16)+(1*AJ16)+(0*AK16)</f>
        <v>0</v>
      </c>
      <c r="AP16" s="26"/>
      <c r="AQ16" s="22"/>
      <c r="AR16" s="27"/>
      <c r="AS16" s="22"/>
      <c r="AT16" s="22"/>
      <c r="AU16" s="18">
        <f t="shared" si="1"/>
        <v>0</v>
      </c>
      <c r="AV16" s="28">
        <f>IF((AO16-AO11)=0,(AV25),0)</f>
        <v>0</v>
      </c>
      <c r="AW16" s="28">
        <f>IF((AO16-AO12)=0,(AW25),0)</f>
        <v>0</v>
      </c>
      <c r="AX16" s="28">
        <f>IF((AO16-AO13)=0,(AX25),0)</f>
        <v>0</v>
      </c>
      <c r="AY16" s="28">
        <f>IF((AO16-AO14)=0,(AY25),0)</f>
        <v>0</v>
      </c>
      <c r="AZ16" s="28">
        <f>IF((AO16-AO15)=0,(AZ25),0)</f>
        <v>0</v>
      </c>
      <c r="BA16" s="28">
        <f>IF((AO16-AO16)=0,(BA25),0)</f>
        <v>0</v>
      </c>
      <c r="BB16" s="30"/>
      <c r="BC16" s="22">
        <f t="shared" si="7"/>
        <v>-1</v>
      </c>
      <c r="BD16" s="22">
        <f t="shared" si="2"/>
        <v>-1</v>
      </c>
      <c r="BE16" s="29">
        <f t="shared" si="3"/>
        <v>-1.0000000006</v>
      </c>
      <c r="BF16" s="29">
        <f t="shared" si="8"/>
        <v>-1.0000000006</v>
      </c>
      <c r="BG16" s="18">
        <f t="shared" si="4"/>
        <v>0</v>
      </c>
      <c r="BH16" s="28">
        <f t="shared" si="5"/>
        <v>0</v>
      </c>
      <c r="BI16" s="14"/>
    </row>
    <row r="17" spans="1:61" hidden="1" x14ac:dyDescent="0.2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6"/>
      <c r="M17" s="16"/>
      <c r="N17" s="16"/>
      <c r="O17" s="16"/>
      <c r="P17" s="14"/>
      <c r="Q17" s="14"/>
      <c r="R17" s="14"/>
      <c r="S17" s="14"/>
      <c r="T17" s="14"/>
      <c r="U17" s="14"/>
      <c r="V17" s="14"/>
      <c r="W17" s="14"/>
      <c r="X17" s="14"/>
      <c r="Y17" s="16"/>
      <c r="Z17" s="14"/>
      <c r="AA17" s="14"/>
      <c r="AB17" s="23">
        <f>AB11</f>
        <v>4.05504</v>
      </c>
      <c r="AC17" s="31"/>
      <c r="AD17" s="32"/>
      <c r="AE17" s="14"/>
      <c r="AF17" s="16"/>
      <c r="AG17" s="16"/>
      <c r="AH17" s="16"/>
      <c r="AI17" s="16"/>
      <c r="AJ17" s="14"/>
      <c r="AK17" s="14"/>
      <c r="AL17" s="14"/>
      <c r="AM17" s="14"/>
      <c r="AN17" s="16"/>
      <c r="AO17" s="16"/>
      <c r="AP17" s="14"/>
      <c r="AQ17" s="14"/>
      <c r="AR17" s="14"/>
      <c r="AS17" s="14"/>
      <c r="AT17" s="14"/>
      <c r="AU17" s="31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8"/>
      <c r="BH17" s="14"/>
      <c r="BI17" s="14"/>
    </row>
    <row r="18" spans="1:61" s="33" customFormat="1" ht="15" customHeight="1" x14ac:dyDescent="0.25">
      <c r="Y18" s="34"/>
      <c r="Z18" s="35"/>
      <c r="AA18" s="35"/>
      <c r="AB18" s="36"/>
      <c r="AC18" s="36"/>
      <c r="AD18" s="37"/>
      <c r="AE18" s="35"/>
      <c r="AF18" s="34"/>
      <c r="AG18" s="38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</row>
    <row r="19" spans="1:61" s="40" customFormat="1" ht="18" customHeight="1" x14ac:dyDescent="0.25">
      <c r="A19" s="39" t="s">
        <v>23</v>
      </c>
      <c r="B19" s="39" t="s">
        <v>24</v>
      </c>
      <c r="C19" s="177" t="s">
        <v>25</v>
      </c>
      <c r="D19" s="178"/>
      <c r="E19" s="39" t="s">
        <v>26</v>
      </c>
      <c r="F19" s="179" t="s">
        <v>17</v>
      </c>
      <c r="G19" s="180"/>
      <c r="I19" s="39" t="s">
        <v>27</v>
      </c>
      <c r="J19" s="39" t="str">
        <f>J10</f>
        <v>OPEN - A</v>
      </c>
      <c r="K19" s="41" t="s">
        <v>4</v>
      </c>
      <c r="L19" s="42" t="s">
        <v>5</v>
      </c>
      <c r="M19" s="42" t="s">
        <v>6</v>
      </c>
      <c r="N19" s="42" t="s">
        <v>7</v>
      </c>
      <c r="O19" s="42" t="s">
        <v>8</v>
      </c>
      <c r="P19" s="42" t="s">
        <v>9</v>
      </c>
      <c r="Q19" s="43" t="s">
        <v>10</v>
      </c>
      <c r="R19" s="44" t="s">
        <v>11</v>
      </c>
      <c r="S19" s="39" t="s">
        <v>12</v>
      </c>
      <c r="T19" s="41" t="s">
        <v>13</v>
      </c>
      <c r="U19" s="42" t="s">
        <v>14</v>
      </c>
      <c r="V19" s="43" t="s">
        <v>15</v>
      </c>
      <c r="W19" s="44" t="s">
        <v>16</v>
      </c>
      <c r="Y19" s="34" t="s">
        <v>17</v>
      </c>
      <c r="Z19" s="34"/>
      <c r="AA19" s="34" t="s">
        <v>27</v>
      </c>
      <c r="AB19" s="34" t="s">
        <v>28</v>
      </c>
      <c r="AC19" s="34" t="s">
        <v>29</v>
      </c>
      <c r="AD19" s="45" t="s">
        <v>30</v>
      </c>
      <c r="AE19" s="34"/>
      <c r="AF19" s="46"/>
      <c r="AG19" s="47" t="s">
        <v>4</v>
      </c>
      <c r="AH19" s="46">
        <f>COUNTA(B3:B8)</f>
        <v>3</v>
      </c>
      <c r="AI19" s="48" t="s">
        <v>31</v>
      </c>
      <c r="AJ19" s="48" t="s">
        <v>32</v>
      </c>
      <c r="AK19" s="48"/>
      <c r="AL19" s="48" t="s">
        <v>33</v>
      </c>
      <c r="AM19" s="48" t="s">
        <v>34</v>
      </c>
      <c r="AN19" s="48" t="s">
        <v>35</v>
      </c>
      <c r="AO19" s="48" t="s">
        <v>36</v>
      </c>
      <c r="AP19" s="34" t="s">
        <v>37</v>
      </c>
      <c r="AQ19" s="34" t="s">
        <v>38</v>
      </c>
      <c r="AR19" s="34" t="s">
        <v>39</v>
      </c>
      <c r="AS19" s="34" t="s">
        <v>40</v>
      </c>
      <c r="AT19" s="34"/>
      <c r="AU19" s="49" t="s">
        <v>22</v>
      </c>
      <c r="AV19" s="35" t="str">
        <f t="shared" ref="AV19:BA19" si="13">AV10</f>
        <v>Sergio Ramos</v>
      </c>
      <c r="AW19" s="35" t="str">
        <f t="shared" si="13"/>
        <v>Rui Varela</v>
      </c>
      <c r="AX19" s="35" t="str">
        <f t="shared" si="13"/>
        <v>Carolina Vilarigues</v>
      </c>
      <c r="AY19" s="35">
        <f t="shared" si="13"/>
        <v>0</v>
      </c>
      <c r="AZ19" s="35">
        <f t="shared" si="13"/>
        <v>0</v>
      </c>
      <c r="BA19" s="35">
        <f t="shared" si="13"/>
        <v>0</v>
      </c>
      <c r="BB19" s="130"/>
      <c r="BC19" s="130"/>
      <c r="BD19" s="130"/>
      <c r="BE19" s="130"/>
      <c r="BF19" s="130"/>
      <c r="BG19" s="130"/>
      <c r="BH19" s="130"/>
      <c r="BI19" s="34"/>
    </row>
    <row r="20" spans="1:61" s="33" customFormat="1" ht="18" customHeight="1" x14ac:dyDescent="0.25">
      <c r="A20" s="50">
        <f t="shared" ref="A20:A34" si="14">AG20</f>
        <v>1</v>
      </c>
      <c r="B20" s="51" t="str">
        <f t="shared" ref="B20:B34" si="15">IF(AH20=0,"",(IF(AK20=0,"",AH20)))</f>
        <v>Sergio Ramos</v>
      </c>
      <c r="C20" s="52">
        <f>Sessões!E21</f>
        <v>1</v>
      </c>
      <c r="D20" s="53">
        <f>Sessões!G21</f>
        <v>1</v>
      </c>
      <c r="E20" s="51" t="str">
        <f t="shared" ref="E20:E34" si="16">IF(AK20=0,"",(IF(AH20=0,"",AK20)))</f>
        <v>Carolina Vilarigues</v>
      </c>
      <c r="F20" s="54"/>
      <c r="G20" s="55"/>
      <c r="I20" s="56" t="str">
        <f>IF(AA20="","",CONCATENATE(AA20,A2))</f>
        <v>1A</v>
      </c>
      <c r="J20" s="57" t="str">
        <f>IF(B3="","",VLOOKUP(AD20,BF11:BG16,2,FALSE))</f>
        <v>Sergio Ramos</v>
      </c>
      <c r="K20" s="58">
        <f>IFERROR(VLOOKUP(J20,AG11:AO16,2,FALSE),"")</f>
        <v>2</v>
      </c>
      <c r="L20" s="59">
        <f>IFERROR(VLOOKUP(J20,AG11:AO16,3,FALSE),"")</f>
        <v>1</v>
      </c>
      <c r="M20" s="59">
        <f>IFERROR(VLOOKUP(J20,AG11:AO16,4,FALSE),"")</f>
        <v>1</v>
      </c>
      <c r="N20" s="59">
        <f>IFERROR(VLOOKUP(J20,AG11:AO16,5,FALSE),"")</f>
        <v>0</v>
      </c>
      <c r="O20" s="59">
        <f>IFERROR(VLOOKUP(J20,AG11:AO16,6,FALSE),"")</f>
        <v>6</v>
      </c>
      <c r="P20" s="59">
        <f>IFERROR(VLOOKUP(J20,AG11:AO16,7,FALSE),"")</f>
        <v>1</v>
      </c>
      <c r="Q20" s="59">
        <f>IFERROR(VLOOKUP(J20,AG11:AO16,8,FALSE),"")</f>
        <v>5</v>
      </c>
      <c r="R20" s="60">
        <f>IFERROR(VLOOKUP(J20,AG11:AO16,9,FALSE),"")</f>
        <v>4</v>
      </c>
      <c r="S20" s="57" t="str">
        <f>IF(AA20="","",IF(AC20=AC21,(IF(AC20=-1,"","Shoot com o 2º")),IF(AA20=1,"",IF(AC20=AC26,(IF(AC20=-1,"","Shoot com o 1º")),IF(AC20=AC19,(IF(AC20=-1,"","Shoot com o 1º")),"")))))</f>
        <v/>
      </c>
      <c r="T20" s="61">
        <f>IFERROR(VLOOKUP(J20,AU28:BD33,8,FALSE),"")</f>
        <v>0</v>
      </c>
      <c r="U20" s="62">
        <f>IFERROR(VLOOKUP(J20,AU28:BD33,9,FALSE),"")</f>
        <v>0</v>
      </c>
      <c r="V20" s="62">
        <f>IFERROR(T20-U20,"")</f>
        <v>0</v>
      </c>
      <c r="W20" s="63">
        <f>IFERROR(VLOOKUP(J20,AU28:BD33,10,FALSE),"")</f>
        <v>0</v>
      </c>
      <c r="Y20" s="64">
        <f>IF(AA20="","",IFERROR(VLOOKUP(J20,BG11:BH16,2,FALSE),0))</f>
        <v>0</v>
      </c>
      <c r="Z20" s="65"/>
      <c r="AA20" s="65">
        <f t="shared" ref="AA20:AA25" si="17">I11</f>
        <v>1</v>
      </c>
      <c r="AB20" s="66">
        <f>VLOOKUP(J20,J11:AB16,13,FALSE)</f>
        <v>0</v>
      </c>
      <c r="AC20" s="67">
        <f t="shared" ref="AC20:AC25" si="18">IFERROR(ROUNDDOWN(AD20,9),"")</f>
        <v>4.0550399989999999</v>
      </c>
      <c r="AD20" s="68">
        <f>IFERROR(LARGE(BF11:BF16,AA20),"")</f>
        <v>4.0550399999</v>
      </c>
      <c r="AE20" s="35"/>
      <c r="AF20" s="48">
        <f>IF(AG20="",AF19,AG20)</f>
        <v>1</v>
      </c>
      <c r="AG20" s="69">
        <f>IFERROR(IF(AH20="","",(IF(AK20=0,"",AG19+1))),AF19+1)</f>
        <v>1</v>
      </c>
      <c r="AH20" s="70" t="str">
        <f>IF(AH19=2,B3,IF(AH19=3,B3,IF(AH19=4,B3,IF(AH19&gt;=5,B3,""))))</f>
        <v>Sergio Ramos</v>
      </c>
      <c r="AI20" s="71">
        <f t="shared" ref="AI20:AJ34" si="19">IF(C20="","",C20)</f>
        <v>1</v>
      </c>
      <c r="AJ20" s="71">
        <f t="shared" si="19"/>
        <v>1</v>
      </c>
      <c r="AK20" s="70" t="str">
        <f>IF(AH19=2,B4,IF(AH19=3,B5,IF(AH19=4,B6,IF(AH19&gt;=5,B7,""))))</f>
        <v>Carolina Vilarigues</v>
      </c>
      <c r="AL20" s="71" t="str">
        <f>IF(F20="","",F20)</f>
        <v/>
      </c>
      <c r="AM20" s="71" t="str">
        <f>IF(G20="","",G20)</f>
        <v/>
      </c>
      <c r="AN20" s="71" t="str">
        <f>IF(AL20="","-",(IF(AL20&gt;AM20,3,(IF(AL20=AM20,1,0)))))</f>
        <v>-</v>
      </c>
      <c r="AO20" s="71" t="str">
        <f>IF(AL20="","-",(IF(AL20&lt;AM20,3,(IF(AL20=AM20,1,0)))))</f>
        <v>-</v>
      </c>
      <c r="AP20" s="34" t="str">
        <f t="shared" ref="AP20:AP34" si="20">IF(AI20="","-",(IF(AI20&gt;AJ20,"V",(IF(AI20=AJ20,"E","D")))))</f>
        <v>E</v>
      </c>
      <c r="AQ20" s="34" t="str">
        <f t="shared" ref="AQ20:AQ34" si="21">IF(AI20="","-",(IF(AI20&lt;AJ20,"V",(IF(AI20=AJ20,"E","D")))))</f>
        <v>E</v>
      </c>
      <c r="AR20" s="34">
        <f t="shared" ref="AR20:AS34" si="22">IF(AP20="V",3,(IF(AP20="E",1,0)))</f>
        <v>1</v>
      </c>
      <c r="AS20" s="34">
        <f t="shared" si="22"/>
        <v>1</v>
      </c>
      <c r="AT20" s="35"/>
      <c r="AU20" s="35" t="str">
        <f t="shared" ref="AU20:AU25" si="23">AG11</f>
        <v>Sergio Ramos</v>
      </c>
      <c r="AV20" s="35">
        <f>SUMIFS(AR20:AR34,AH20:AH34,AU20,AK20:AK34,AV19)+SUMIFS(AS20:AS34,AK20:AK34,AU20,AH20:AH34,AV19)</f>
        <v>0</v>
      </c>
      <c r="AW20" s="35">
        <f>SUMIFS(AR20:AR34,AH20:AH34,AU20,AK20:AK34,AW19)+SUMIFS(AS20:AS34,AK20:AK34,AU20,AH20:AH34,AW19)</f>
        <v>3</v>
      </c>
      <c r="AX20" s="35">
        <f>SUMIFS(AR20:AR34,AH20:AH34,AU20,AK20:AK34,AX19)+SUMIFS(AS20:AS34,AK20:AK34,AU20,AH20:AH34,AX19)</f>
        <v>1</v>
      </c>
      <c r="AY20" s="35">
        <f>SUMIFS(AR20:AR34,AH20:AH34,AU20,AK20:AK34,AY19)+SUMIFS(AS20:AS34,AK20:AK34,AU20,AH20:AH34,AY19)</f>
        <v>0</v>
      </c>
      <c r="AZ20" s="35">
        <f>SUMIFS(AR20:AR34,AH20:AH34,AU20,AK20:AK34,AZ19)+SUMIFS(AS20:AS34,AK20:AK34,AU20,AH20:AH34,AZ19)</f>
        <v>0</v>
      </c>
      <c r="BA20" s="35">
        <f>SUMIFS(AR20:AR34,AH20:AH34,AU20,AK20:AK34,BA19)+SUMIFS(AS20:AS34,AK20:AK34,AU20,AH20:AH34,BA19)</f>
        <v>0</v>
      </c>
      <c r="BB20" s="35"/>
      <c r="BC20" s="35"/>
      <c r="BD20" s="35"/>
      <c r="BE20" s="35"/>
      <c r="BF20" s="35"/>
      <c r="BG20" s="35"/>
      <c r="BH20" s="131"/>
      <c r="BI20" s="35"/>
    </row>
    <row r="21" spans="1:61" s="33" customFormat="1" ht="18" customHeight="1" x14ac:dyDescent="0.25">
      <c r="A21" s="56">
        <f t="shared" si="14"/>
        <v>2</v>
      </c>
      <c r="B21" s="72" t="str">
        <f t="shared" si="15"/>
        <v>Rui Varela</v>
      </c>
      <c r="C21" s="73">
        <f>Sessões!E10</f>
        <v>0</v>
      </c>
      <c r="D21" s="74">
        <f>Sessões!G10</f>
        <v>1</v>
      </c>
      <c r="E21" s="72" t="str">
        <f t="shared" si="16"/>
        <v>Carolina Vilarigues</v>
      </c>
      <c r="F21" s="75"/>
      <c r="G21" s="76"/>
      <c r="I21" s="56" t="str">
        <f>IF(AA21="","",CONCATENATE(AA21,A2))</f>
        <v>2A</v>
      </c>
      <c r="J21" s="57" t="str">
        <f>IF(B4="","",VLOOKUP(AD21,BF11:BG16,2,FALSE))</f>
        <v>Carolina Vilarigues</v>
      </c>
      <c r="K21" s="58">
        <f>IFERROR(VLOOKUP(J21,AG11:AO16,2,FALSE),"")</f>
        <v>2</v>
      </c>
      <c r="L21" s="59">
        <f>IFERROR(VLOOKUP(J21,AG11:AO16,3,FALSE),"")</f>
        <v>1</v>
      </c>
      <c r="M21" s="59">
        <f>IFERROR(VLOOKUP(J21,AG11:AO16,4,FALSE),"")</f>
        <v>1</v>
      </c>
      <c r="N21" s="59">
        <f>IFERROR(VLOOKUP(J21,AG11:AO16,5,FALSE),"")</f>
        <v>0</v>
      </c>
      <c r="O21" s="59">
        <f>IFERROR(VLOOKUP(J21,AG11:AO16,6,FALSE),"")</f>
        <v>2</v>
      </c>
      <c r="P21" s="59">
        <f>IFERROR(VLOOKUP(J21,AG11:AO16,7,FALSE),"")</f>
        <v>1</v>
      </c>
      <c r="Q21" s="59">
        <f>IFERROR(VLOOKUP(J21,AG11:AO16,8,FALSE),"")</f>
        <v>1</v>
      </c>
      <c r="R21" s="60">
        <f>IFERROR(VLOOKUP(J21,AG11:AO16,9,FALSE),"")</f>
        <v>4</v>
      </c>
      <c r="S21" s="57" t="str">
        <f>IF(AA21="","",IF(AC21=AC22,(IF(AC21=-1,"","Shoot com o 3º")),IF(AA21=1,"",IF(AC21=AC26,(IF(AC21=-1,"","Shoot com o 1º")),IF(AC21=AC20,(IF(AC21=-1,"","Shoot com o 1º")),"")))))</f>
        <v/>
      </c>
      <c r="T21" s="61">
        <f>IFERROR(VLOOKUP(J21,AU28:BD33,8,FALSE),"")</f>
        <v>0</v>
      </c>
      <c r="U21" s="62">
        <f>IFERROR(VLOOKUP(J21,AU28:BD33,9,FALSE),"")</f>
        <v>0</v>
      </c>
      <c r="V21" s="62">
        <f t="shared" ref="V21:V25" si="24">IFERROR(T21-U21,"")</f>
        <v>0</v>
      </c>
      <c r="W21" s="63">
        <f>IFERROR(VLOOKUP(J21,AU28:BD33,10,FALSE),"")</f>
        <v>0</v>
      </c>
      <c r="Y21" s="64">
        <f>IF(AA21="","",IFERROR(VLOOKUP(J21,BG11:BH16,2,FALSE),0))</f>
        <v>0</v>
      </c>
      <c r="Z21" s="65"/>
      <c r="AA21" s="65">
        <f t="shared" si="17"/>
        <v>2</v>
      </c>
      <c r="AB21" s="66">
        <f>VLOOKUP(J21,J11:AB16,13,FALSE)</f>
        <v>0</v>
      </c>
      <c r="AC21" s="67">
        <f t="shared" si="18"/>
        <v>4.0509999990000001</v>
      </c>
      <c r="AD21" s="68">
        <f>IFERROR(LARGE(BF11:BF16,AA21),"")</f>
        <v>4.0509999997000001</v>
      </c>
      <c r="AE21" s="35"/>
      <c r="AF21" s="48">
        <f t="shared" ref="AF21:AF34" si="25">IF(AG21="",AF20,AG21)</f>
        <v>2</v>
      </c>
      <c r="AG21" s="69">
        <f t="shared" ref="AG21:AG34" si="26">IFERROR(IF(AH21="","",(IF(AK21=0,"",AG20+1))),AF20+1)</f>
        <v>2</v>
      </c>
      <c r="AH21" s="70" t="str">
        <f>IF(AH19=2,"",IF(AH19=3,B4,IF(AH19=4,B4,IF(AH19&gt;=5,B4,""))))</f>
        <v>Rui Varela</v>
      </c>
      <c r="AI21" s="71">
        <f t="shared" si="19"/>
        <v>0</v>
      </c>
      <c r="AJ21" s="71">
        <f t="shared" si="19"/>
        <v>1</v>
      </c>
      <c r="AK21" s="70" t="str">
        <f>IF(AH19=2,"",IF(AH19=3,B5,IF(AH19=4,B5,IF(AH19&gt;=5,B5,""))))</f>
        <v>Carolina Vilarigues</v>
      </c>
      <c r="AL21" s="71" t="str">
        <f t="shared" ref="AL21:AM34" si="27">IF(F21="","",F21)</f>
        <v/>
      </c>
      <c r="AM21" s="71" t="str">
        <f t="shared" si="27"/>
        <v/>
      </c>
      <c r="AN21" s="71" t="str">
        <f t="shared" ref="AN21:AN34" si="28">IF(AL21="","-",(IF(AL21&gt;AM21,3,(IF(AL21=AM21,1,0)))))</f>
        <v>-</v>
      </c>
      <c r="AO21" s="71" t="str">
        <f t="shared" ref="AO21:AO34" si="29">IF(AL21="","-",(IF(AL21&lt;AM21,3,(IF(AL21=AM21,1,0)))))</f>
        <v>-</v>
      </c>
      <c r="AP21" s="34" t="str">
        <f t="shared" si="20"/>
        <v>D</v>
      </c>
      <c r="AQ21" s="34" t="str">
        <f t="shared" si="21"/>
        <v>V</v>
      </c>
      <c r="AR21" s="34">
        <f t="shared" si="22"/>
        <v>0</v>
      </c>
      <c r="AS21" s="34">
        <f t="shared" si="22"/>
        <v>3</v>
      </c>
      <c r="AT21" s="35"/>
      <c r="AU21" s="35" t="str">
        <f t="shared" si="23"/>
        <v>Rui Varela</v>
      </c>
      <c r="AV21" s="35">
        <f>SUMIFS(AR20:AR34,AH20:AH34,AU21,AK20:AK34,AV19)+SUMIFS(AS20:AS34,AK20:AK34,AU21,AH20:AH34,AV19)</f>
        <v>0</v>
      </c>
      <c r="AW21" s="35">
        <f>SUMIFS(AR20:AR34,AH20:AH34,AU21,AK20:AK34,AW19)+SUMIFS(AS20:AS34,AK20:AK34,AU21,AH20:AH34,AW19)</f>
        <v>0</v>
      </c>
      <c r="AX21" s="35">
        <f>SUMIFS(AR20:AR34,AH20:AH34,AU21,AK20:AK34,AX19)+SUMIFS(AS20:AS34,AK20:AK34,AU21,AH20:AH34,AX19)</f>
        <v>0</v>
      </c>
      <c r="AY21" s="35">
        <f>SUMIFS(AR20:AR34,AH20:AH34,AU21,AK20:AK34,AY19)+SUMIFS(AS20:AS34,AK20:AK34,AU21,AH20:AH34,AY19)</f>
        <v>0</v>
      </c>
      <c r="AZ21" s="35">
        <f>SUMIFS(AR20:AR34,AH20:AH34,AU21,AK20:AK34,AZ19)+SUMIFS(AS20:AS34,AK20:AK34,AU21,AH20:AH34,AZ19)</f>
        <v>0</v>
      </c>
      <c r="BA21" s="35">
        <f>SUMIFS(AR20:AR34,AH20:AH34,AU21,AK20:AK34,BA19)+SUMIFS(AS20:AS34,AK20:AK34,AU21,AH20:AH34,BA19)</f>
        <v>0</v>
      </c>
      <c r="BB21" s="35"/>
      <c r="BC21" s="35"/>
      <c r="BD21" s="35"/>
      <c r="BE21" s="35"/>
      <c r="BF21" s="35"/>
      <c r="BG21" s="35"/>
      <c r="BH21" s="131"/>
      <c r="BI21" s="35"/>
    </row>
    <row r="22" spans="1:61" s="33" customFormat="1" ht="18" customHeight="1" x14ac:dyDescent="0.25">
      <c r="A22" s="56">
        <f t="shared" si="14"/>
        <v>3</v>
      </c>
      <c r="B22" s="72" t="str">
        <f t="shared" si="15"/>
        <v>Sergio Ramos</v>
      </c>
      <c r="C22" s="73">
        <f>Sessões!E43</f>
        <v>5</v>
      </c>
      <c r="D22" s="74">
        <f>Sessões!G43</f>
        <v>0</v>
      </c>
      <c r="E22" s="72" t="str">
        <f t="shared" si="16"/>
        <v>Rui Varela</v>
      </c>
      <c r="F22" s="75"/>
      <c r="G22" s="76"/>
      <c r="I22" s="56" t="str">
        <f>IF(AA22="","",CONCATENATE(AA22,A2))</f>
        <v>3A</v>
      </c>
      <c r="J22" s="57" t="str">
        <f>IF(B5="","",VLOOKUP(AD22,BF11:BG16,2,FALSE))</f>
        <v>Rui Varela</v>
      </c>
      <c r="K22" s="58">
        <f>IFERROR(VLOOKUP(J22,AG11:AO16,2,FALSE),"")</f>
        <v>2</v>
      </c>
      <c r="L22" s="59">
        <f>IFERROR(VLOOKUP(J22,AG11:AO16,3,FALSE),"")</f>
        <v>0</v>
      </c>
      <c r="M22" s="59">
        <f>IFERROR(VLOOKUP(J22,AG11:AO16,4,FALSE),"")</f>
        <v>0</v>
      </c>
      <c r="N22" s="59">
        <f>IFERROR(VLOOKUP(J22,AG11:AO16,5,FALSE),"")</f>
        <v>2</v>
      </c>
      <c r="O22" s="59">
        <f>IFERROR(VLOOKUP(J22,AG11:AO16,6,FALSE),"")</f>
        <v>0</v>
      </c>
      <c r="P22" s="59">
        <f>IFERROR(VLOOKUP(J22,AG11:AO16,7,FALSE),"")</f>
        <v>6</v>
      </c>
      <c r="Q22" s="59">
        <f>IFERROR(VLOOKUP(J22,AG11:AO16,8,FALSE),"")</f>
        <v>-6</v>
      </c>
      <c r="R22" s="60">
        <f>IFERROR(VLOOKUP(J22,AG11:AO16,9,FALSE),"")</f>
        <v>0</v>
      </c>
      <c r="S22" s="57" t="str">
        <f>IF(AA22="","",IF(AC22=AC23,(IF(AC22=-1,"","Shoot com o 4º")),IF(AA22=1,"",IF(AC22=AC26,(IF(AC22=-1,"","Shoot com o 1º")),IF(AC22=AC21,(IF(AC22=-1,"","Shoot com o 2º")),"")))))</f>
        <v/>
      </c>
      <c r="T22" s="61">
        <f>IFERROR(VLOOKUP(J22,AU28:BD33,8,FALSE),"")</f>
        <v>0</v>
      </c>
      <c r="U22" s="62">
        <f>IFERROR(VLOOKUP(J22,AU28:BD33,9,FALSE),"")</f>
        <v>0</v>
      </c>
      <c r="V22" s="62">
        <f t="shared" si="24"/>
        <v>0</v>
      </c>
      <c r="W22" s="63">
        <f>IFERROR(VLOOKUP(J22,AU28:BD33,10,FALSE),"")</f>
        <v>0</v>
      </c>
      <c r="Y22" s="64">
        <f>IF(AA22="","",IFERROR(VLOOKUP(J22,BG11:BH16,2,FALSE),0))</f>
        <v>0</v>
      </c>
      <c r="Z22" s="65"/>
      <c r="AA22" s="65">
        <f t="shared" si="17"/>
        <v>3</v>
      </c>
      <c r="AB22" s="66">
        <f>VLOOKUP(J22,J11:AB16,13,FALSE)</f>
        <v>0</v>
      </c>
      <c r="AC22" s="67">
        <f t="shared" si="18"/>
        <v>-6.0200000000000002E-3</v>
      </c>
      <c r="AD22" s="68">
        <f>IFERROR(LARGE(BF11:BF16,AA22),"")</f>
        <v>-6.0200002000000002E-3</v>
      </c>
      <c r="AE22" s="35"/>
      <c r="AF22" s="48">
        <f t="shared" si="25"/>
        <v>3</v>
      </c>
      <c r="AG22" s="69">
        <f t="shared" si="26"/>
        <v>3</v>
      </c>
      <c r="AH22" s="70" t="str">
        <f>IF(AH19=2,"",IF(AH19=3,B3,IF(AH19=4,B3,IF(AH19&gt;=5,B6,""))))</f>
        <v>Sergio Ramos</v>
      </c>
      <c r="AI22" s="71">
        <f t="shared" si="19"/>
        <v>5</v>
      </c>
      <c r="AJ22" s="71">
        <f t="shared" si="19"/>
        <v>0</v>
      </c>
      <c r="AK22" s="70" t="str">
        <f>IF(AH19=2,"",IF(AH19=3,B4,IF(AH19=4,B5,IF(AH19&gt;=5,B8,""))))</f>
        <v>Rui Varela</v>
      </c>
      <c r="AL22" s="71" t="str">
        <f t="shared" si="27"/>
        <v/>
      </c>
      <c r="AM22" s="71" t="str">
        <f t="shared" si="27"/>
        <v/>
      </c>
      <c r="AN22" s="71" t="str">
        <f t="shared" si="28"/>
        <v>-</v>
      </c>
      <c r="AO22" s="71" t="str">
        <f t="shared" si="29"/>
        <v>-</v>
      </c>
      <c r="AP22" s="34" t="str">
        <f t="shared" si="20"/>
        <v>V</v>
      </c>
      <c r="AQ22" s="34" t="str">
        <f t="shared" si="21"/>
        <v>D</v>
      </c>
      <c r="AR22" s="34">
        <f t="shared" si="22"/>
        <v>3</v>
      </c>
      <c r="AS22" s="34">
        <f t="shared" si="22"/>
        <v>0</v>
      </c>
      <c r="AT22" s="35"/>
      <c r="AU22" s="35" t="str">
        <f t="shared" si="23"/>
        <v>Carolina Vilarigues</v>
      </c>
      <c r="AV22" s="35">
        <f>SUMIFS(AR20:AR34,AH20:AH34,AU22,AK20:AK34,AV19)+SUMIFS(AS20:AS34,AK20:AK34,AU22,AH20:AH34,AV19)</f>
        <v>1</v>
      </c>
      <c r="AW22" s="35">
        <f>SUMIFS(AR20:AR34,AH20:AH34,AU22,AK20:AK34,AW19)+SUMIFS(AS20:AS34,AK20:AK34,AU22,AH20:AH34,AW19)</f>
        <v>3</v>
      </c>
      <c r="AX22" s="35">
        <f>SUMIFS(AR20:AR34,AH20:AH34,AU22,AK20:AK34,AX19)+SUMIFS(AS20:AS34,AK20:AK34,AU22,AH20:AH34,AX19)</f>
        <v>0</v>
      </c>
      <c r="AY22" s="35">
        <f>SUMIFS(AR20:AR34,AH20:AH34,AU22,AK20:AK34,AY19)+SUMIFS(AS20:AS34,AK20:AK34,AU22,AH20:AH34,AY19)</f>
        <v>0</v>
      </c>
      <c r="AZ22" s="35">
        <f>SUMIFS(AR20:AR34,AH20:AH34,AU22,AK20:AK34,AZ19)+SUMIFS(AS20:AS34,AK20:AK34,AU22,AH20:AH34,AZ19)</f>
        <v>0</v>
      </c>
      <c r="BA22" s="35">
        <f>SUMIFS(AR20:AR34,AH20:AH34,AU22,AK20:AK34,BA19)+SUMIFS(AS20:AS34,AK20:AK34,AU22,AH20:AH34,BA19)</f>
        <v>0</v>
      </c>
      <c r="BB22" s="35"/>
      <c r="BC22" s="35"/>
      <c r="BD22" s="35"/>
      <c r="BE22" s="35"/>
      <c r="BF22" s="35"/>
      <c r="BG22" s="35"/>
      <c r="BH22" s="131"/>
      <c r="BI22" s="35"/>
    </row>
    <row r="23" spans="1:61" s="33" customFormat="1" ht="18" hidden="1" customHeight="1" x14ac:dyDescent="0.25">
      <c r="A23" s="56" t="str">
        <f t="shared" si="14"/>
        <v/>
      </c>
      <c r="B23" s="72" t="str">
        <f t="shared" si="15"/>
        <v/>
      </c>
      <c r="C23" s="73"/>
      <c r="D23" s="74"/>
      <c r="E23" s="72" t="str">
        <f t="shared" si="16"/>
        <v/>
      </c>
      <c r="F23" s="75"/>
      <c r="G23" s="76"/>
      <c r="I23" s="56" t="str">
        <f>IF(AA23="","",CONCATENATE(AA23,A2))</f>
        <v/>
      </c>
      <c r="J23" s="57" t="str">
        <f>IF(B6="","",VLOOKUP(AD23,BF11:BG16,2,FALSE))</f>
        <v/>
      </c>
      <c r="K23" s="58" t="str">
        <f>IFERROR(VLOOKUP(J23,AG11:AO16,2,FALSE),"")</f>
        <v/>
      </c>
      <c r="L23" s="59" t="str">
        <f>IFERROR(VLOOKUP(J23,AG11:AO16,3,FALSE),"")</f>
        <v/>
      </c>
      <c r="M23" s="59" t="str">
        <f>IFERROR(VLOOKUP(J23,AG11:AO16,4,FALSE),"")</f>
        <v/>
      </c>
      <c r="N23" s="59" t="str">
        <f>IFERROR(VLOOKUP(J23,AG11:AO16,5,FALSE),"")</f>
        <v/>
      </c>
      <c r="O23" s="59" t="str">
        <f>IFERROR(VLOOKUP(J23,AG11:AO16,6,FALSE),"")</f>
        <v/>
      </c>
      <c r="P23" s="59" t="str">
        <f>IFERROR(VLOOKUP(J23,AG11:AO16,7,FALSE),"")</f>
        <v/>
      </c>
      <c r="Q23" s="59" t="str">
        <f>IFERROR(VLOOKUP(J23,AG11:AO16,8,FALSE),"")</f>
        <v/>
      </c>
      <c r="R23" s="60" t="str">
        <f>IFERROR(VLOOKUP(J23,AG11:AO16,9,FALSE),"")</f>
        <v/>
      </c>
      <c r="S23" s="57" t="str">
        <f>IF(AA23="","",IF(AC23=AC24,(IF(AC23=-1,"","Shoot com o 5º")),IF(AA23=1,"",IF(AC23=AC26,(IF(AC23=-1,"","Shoot com o 1º")),IF(AC23=AC22,(IF(AC23=-1,"","Shoot com o 3º")),"")))))</f>
        <v/>
      </c>
      <c r="T23" s="61" t="str">
        <f>IFERROR(VLOOKUP(J23,AU28:BD33,8,FALSE),"")</f>
        <v/>
      </c>
      <c r="U23" s="62" t="str">
        <f>IFERROR(VLOOKUP(J23,AU28:BD33,9,FALSE),"")</f>
        <v/>
      </c>
      <c r="V23" s="62" t="str">
        <f t="shared" si="24"/>
        <v/>
      </c>
      <c r="W23" s="63" t="str">
        <f>IFERROR(VLOOKUP(J23,AU28:BD33,10,FALSE),"")</f>
        <v/>
      </c>
      <c r="Y23" s="64" t="str">
        <f>IF(AA23="","",IFERROR(VLOOKUP(J23,BG11:BH16,2,FALSE),0))</f>
        <v/>
      </c>
      <c r="Z23" s="65"/>
      <c r="AA23" s="65" t="str">
        <f t="shared" si="17"/>
        <v/>
      </c>
      <c r="AB23" s="66" t="str">
        <f>VLOOKUP(J23,J11:AB16,13,FALSE)</f>
        <v/>
      </c>
      <c r="AC23" s="67" t="str">
        <f t="shared" si="18"/>
        <v/>
      </c>
      <c r="AD23" s="68" t="str">
        <f>IFERROR(LARGE(BF11:BF16,AA23),"")</f>
        <v/>
      </c>
      <c r="AE23" s="35"/>
      <c r="AF23" s="48">
        <f t="shared" si="25"/>
        <v>3</v>
      </c>
      <c r="AG23" s="69" t="str">
        <f t="shared" si="26"/>
        <v/>
      </c>
      <c r="AH23" s="70" t="str">
        <f>IF(AH19=2,"",IF(AH19=3,"",IF(AH19=4,B4,IF(AH19&gt;=5,B4,""))))</f>
        <v/>
      </c>
      <c r="AI23" s="71" t="str">
        <f t="shared" si="19"/>
        <v/>
      </c>
      <c r="AJ23" s="71" t="str">
        <f t="shared" si="19"/>
        <v/>
      </c>
      <c r="AK23" s="70" t="str">
        <f>IF(AH19=2,"",IF(AH19=3,"",IF(AH19=4,B6,IF(AH19&gt;=5,B6,""))))</f>
        <v/>
      </c>
      <c r="AL23" s="71" t="str">
        <f t="shared" si="27"/>
        <v/>
      </c>
      <c r="AM23" s="71" t="str">
        <f t="shared" si="27"/>
        <v/>
      </c>
      <c r="AN23" s="71" t="str">
        <f t="shared" si="28"/>
        <v>-</v>
      </c>
      <c r="AO23" s="71" t="str">
        <f t="shared" si="29"/>
        <v>-</v>
      </c>
      <c r="AP23" s="34" t="str">
        <f t="shared" si="20"/>
        <v>-</v>
      </c>
      <c r="AQ23" s="34" t="str">
        <f t="shared" si="21"/>
        <v>-</v>
      </c>
      <c r="AR23" s="34">
        <f t="shared" si="22"/>
        <v>0</v>
      </c>
      <c r="AS23" s="34">
        <f t="shared" si="22"/>
        <v>0</v>
      </c>
      <c r="AT23" s="35"/>
      <c r="AU23" s="35">
        <f t="shared" si="23"/>
        <v>0</v>
      </c>
      <c r="AV23" s="35">
        <f>SUMIFS(AR20:AR34,AH20:AH34,AU23,AK20:AK34,AV19)+SUMIFS(AS20:AS34,AK20:AK34,AU23,AH20:AH34,AV19)</f>
        <v>0</v>
      </c>
      <c r="AW23" s="35">
        <f>SUMIFS(AR20:AR34,AH20:AH34,AU23,AK20:AK34,AW19)+SUMIFS(AS20:AS34,AK20:AK34,AU23,AH20:AH34,AW19)</f>
        <v>0</v>
      </c>
      <c r="AX23" s="35">
        <f>SUMIFS(AR20:AR34,AH20:AH34,AU23,AK20:AK34,AX19)+SUMIFS(AS20:AS34,AK20:AK34,AU23,AH20:AH34,AX19)</f>
        <v>0</v>
      </c>
      <c r="AY23" s="35">
        <f>SUMIFS(AR20:AR34,AH20:AH34,AU23,AK20:AK34,AY19)+SUMIFS(AS20:AS34,AK20:AK34,AU23,AH20:AH34,AY19)</f>
        <v>0</v>
      </c>
      <c r="AZ23" s="35">
        <f>SUMIFS(AR20:AR34,AH20:AH34,AU23,AK20:AK34,AZ19)+SUMIFS(AS20:AS34,AK20:AK34,AU23,AH20:AH34,AZ19)</f>
        <v>0</v>
      </c>
      <c r="BA23" s="35">
        <f>SUMIFS(AR20:AR34,AH20:AH34,AU23,AK20:AK34,BA19)+SUMIFS(AS20:AS34,AK20:AK34,AU23,AH20:AH34,BA19)</f>
        <v>0</v>
      </c>
      <c r="BB23" s="35"/>
      <c r="BC23" s="35"/>
      <c r="BD23" s="35"/>
      <c r="BE23" s="35"/>
      <c r="BF23" s="35"/>
      <c r="BG23" s="35"/>
      <c r="BH23" s="131"/>
      <c r="BI23" s="35"/>
    </row>
    <row r="24" spans="1:61" s="33" customFormat="1" ht="18" hidden="1" customHeight="1" x14ac:dyDescent="0.25">
      <c r="A24" s="56" t="str">
        <f t="shared" si="14"/>
        <v/>
      </c>
      <c r="B24" s="72" t="str">
        <f t="shared" si="15"/>
        <v/>
      </c>
      <c r="C24" s="73"/>
      <c r="D24" s="74"/>
      <c r="E24" s="72" t="str">
        <f t="shared" si="16"/>
        <v/>
      </c>
      <c r="F24" s="75"/>
      <c r="G24" s="76"/>
      <c r="I24" s="56" t="str">
        <f>IF(AA24="","",CONCATENATE(AA24,A2))</f>
        <v/>
      </c>
      <c r="J24" s="57" t="str">
        <f>IF(B7="","",VLOOKUP(AD24,BF11:BG16,2,FALSE))</f>
        <v/>
      </c>
      <c r="K24" s="58" t="str">
        <f>IFERROR(VLOOKUP(J24,AG11:AO16,2,FALSE),"")</f>
        <v/>
      </c>
      <c r="L24" s="59" t="str">
        <f>IFERROR(VLOOKUP(J24,AG11:AO16,3,FALSE),"")</f>
        <v/>
      </c>
      <c r="M24" s="59" t="str">
        <f>IFERROR(VLOOKUP(J24,AG11:AO16,4,FALSE),"")</f>
        <v/>
      </c>
      <c r="N24" s="59" t="str">
        <f>IFERROR(VLOOKUP(J24,AG11:AO16,5,FALSE),"")</f>
        <v/>
      </c>
      <c r="O24" s="59" t="str">
        <f>IFERROR(VLOOKUP(J24,AG11:AO16,6,FALSE),"")</f>
        <v/>
      </c>
      <c r="P24" s="59" t="str">
        <f>IFERROR(VLOOKUP(J24,AG11:AO16,7,FALSE),"")</f>
        <v/>
      </c>
      <c r="Q24" s="59" t="str">
        <f>IFERROR(VLOOKUP(J24,AG11:AO16,8,FALSE),"")</f>
        <v/>
      </c>
      <c r="R24" s="60" t="str">
        <f>IFERROR(VLOOKUP(J24,AG11:AO16,9,FALSE),"")</f>
        <v/>
      </c>
      <c r="S24" s="57" t="str">
        <f>IF(AA24="","",IF(AC24=AC25,(IF(AC24=-1,"","Shoot com o 6º")),IF(AA24=1,"",IF(AC24=AC26,(IF(AC24=-1,"","Shoot com o 1º")),IF(AC24=AC23,(IF(AC24=-1,"","Shoot com o 4º")),"")))))</f>
        <v/>
      </c>
      <c r="T24" s="61" t="str">
        <f>IFERROR(VLOOKUP(J24,AU28:BD33,8,FALSE),"")</f>
        <v/>
      </c>
      <c r="U24" s="62" t="str">
        <f>IFERROR(VLOOKUP(J24,AU28:BD33,9,FALSE),"")</f>
        <v/>
      </c>
      <c r="V24" s="62" t="str">
        <f t="shared" si="24"/>
        <v/>
      </c>
      <c r="W24" s="63" t="str">
        <f>IFERROR(VLOOKUP(J24,AU28:BD33,10,FALSE),"")</f>
        <v/>
      </c>
      <c r="Y24" s="64" t="str">
        <f>IF(AA24="","",IFERROR(VLOOKUP(J24,BG11:BH16,2,FALSE),0))</f>
        <v/>
      </c>
      <c r="Z24" s="65"/>
      <c r="AA24" s="65" t="str">
        <f t="shared" si="17"/>
        <v/>
      </c>
      <c r="AB24" s="66" t="str">
        <f>VLOOKUP(J24,J11:AB16,13,FALSE)</f>
        <v/>
      </c>
      <c r="AC24" s="67" t="str">
        <f t="shared" si="18"/>
        <v/>
      </c>
      <c r="AD24" s="68" t="str">
        <f>IFERROR(LARGE(BF11:BF16,AA24),"")</f>
        <v/>
      </c>
      <c r="AE24" s="35"/>
      <c r="AF24" s="48">
        <f t="shared" si="25"/>
        <v>3</v>
      </c>
      <c r="AG24" s="69" t="str">
        <f t="shared" si="26"/>
        <v/>
      </c>
      <c r="AH24" s="70" t="str">
        <f>IF(AH19=2,"",IF(AH19=3,"",IF(AH19=4,B3,IF(AH19&gt;=5,B5,""))))</f>
        <v/>
      </c>
      <c r="AI24" s="71" t="str">
        <f t="shared" si="19"/>
        <v/>
      </c>
      <c r="AJ24" s="71" t="str">
        <f t="shared" si="19"/>
        <v/>
      </c>
      <c r="AK24" s="70" t="str">
        <f>IF(AH19=2,"",IF(AH19=3,"",IF(AH19=4,B4,IF(AH19&gt;=5,B7,""))))</f>
        <v/>
      </c>
      <c r="AL24" s="71" t="str">
        <f t="shared" si="27"/>
        <v/>
      </c>
      <c r="AM24" s="71" t="str">
        <f t="shared" si="27"/>
        <v/>
      </c>
      <c r="AN24" s="71" t="str">
        <f t="shared" si="28"/>
        <v>-</v>
      </c>
      <c r="AO24" s="71" t="str">
        <f t="shared" si="29"/>
        <v>-</v>
      </c>
      <c r="AP24" s="34" t="str">
        <f t="shared" si="20"/>
        <v>-</v>
      </c>
      <c r="AQ24" s="34" t="str">
        <f t="shared" si="21"/>
        <v>-</v>
      </c>
      <c r="AR24" s="34">
        <f t="shared" si="22"/>
        <v>0</v>
      </c>
      <c r="AS24" s="34">
        <f t="shared" si="22"/>
        <v>0</v>
      </c>
      <c r="AT24" s="35"/>
      <c r="AU24" s="35">
        <f t="shared" si="23"/>
        <v>0</v>
      </c>
      <c r="AV24" s="35">
        <f>SUMIFS(AR20:AR34,AH20:AH34,AU24,AK20:AK34,AV19)+SUMIFS(AS20:AS34,AK20:AK34,AU24,AH20:AH34,AV19)</f>
        <v>0</v>
      </c>
      <c r="AW24" s="35">
        <f>SUMIFS(AR20:AR34,AH20:AH34,AU24,AK20:AK34,AW19)+SUMIFS(AS20:AS34,AK20:AK34,AU24,AH20:AH34,AW19)</f>
        <v>0</v>
      </c>
      <c r="AX24" s="35">
        <f>SUMIFS(AR20:AR34,AH20:AH34,AU24,AK20:AK34,AX19)+SUMIFS(AS20:AS34,AK20:AK34,AU24,AH20:AH34,AX19)</f>
        <v>0</v>
      </c>
      <c r="AY24" s="35">
        <f>SUMIFS(AR20:AR34,AH20:AH34,AU24,AK20:AK34,AY19)+SUMIFS(AS20:AS34,AK20:AK34,AU24,AH20:AH34,AY19)</f>
        <v>0</v>
      </c>
      <c r="AZ24" s="35">
        <f>SUMIFS(AR20:AR34,AH20:AH34,AU24,AK20:AK34,AZ19)+SUMIFS(AS20:AS34,AK20:AK34,AU24,AH20:AH34,AZ19)</f>
        <v>0</v>
      </c>
      <c r="BA24" s="35">
        <f>SUMIFS(AR20:AR34,AH20:AH34,AU24,AK20:AK34,BA19)+SUMIFS(AS20:AS34,AK20:AK34,AU24,AH20:AH34,BA19)</f>
        <v>0</v>
      </c>
      <c r="BB24" s="35"/>
      <c r="BC24" s="35"/>
      <c r="BD24" s="35"/>
      <c r="BE24" s="35"/>
      <c r="BF24" s="35"/>
      <c r="BG24" s="35"/>
      <c r="BH24" s="131"/>
      <c r="BI24" s="35"/>
    </row>
    <row r="25" spans="1:61" s="33" customFormat="1" ht="18" hidden="1" customHeight="1" x14ac:dyDescent="0.25">
      <c r="A25" s="56" t="str">
        <f t="shared" si="14"/>
        <v/>
      </c>
      <c r="B25" s="72" t="str">
        <f t="shared" si="15"/>
        <v/>
      </c>
      <c r="C25" s="73"/>
      <c r="D25" s="74"/>
      <c r="E25" s="72" t="str">
        <f t="shared" si="16"/>
        <v/>
      </c>
      <c r="F25" s="75"/>
      <c r="G25" s="76"/>
      <c r="I25" s="56" t="str">
        <f>IF(AA25="","",CONCATENATE(AA25,A2))</f>
        <v/>
      </c>
      <c r="J25" s="57" t="str">
        <f>IF(B8="","",VLOOKUP(AD25,BF11:BG16,2,FALSE))</f>
        <v/>
      </c>
      <c r="K25" s="58" t="str">
        <f>IFERROR(VLOOKUP(J25,AG11:AO16,2,FALSE),"")</f>
        <v/>
      </c>
      <c r="L25" s="59" t="str">
        <f>IFERROR(VLOOKUP(J25,AG11:AO16,3,FALSE),"")</f>
        <v/>
      </c>
      <c r="M25" s="59" t="str">
        <f>IFERROR(VLOOKUP(J25,AG11:AO16,4,FALSE),"")</f>
        <v/>
      </c>
      <c r="N25" s="59" t="str">
        <f>IFERROR(VLOOKUP(J25,AG11:AO16,5,FALSE),"")</f>
        <v/>
      </c>
      <c r="O25" s="59" t="str">
        <f>IFERROR(VLOOKUP(J25,AG11:AO16,6,FALSE),"")</f>
        <v/>
      </c>
      <c r="P25" s="59" t="str">
        <f>IFERROR(VLOOKUP(J25,AG11:AO16,7,FALSE),"")</f>
        <v/>
      </c>
      <c r="Q25" s="59" t="str">
        <f>IFERROR(VLOOKUP(J25,AG11:AO16,8,FALSE),"")</f>
        <v/>
      </c>
      <c r="R25" s="60" t="str">
        <f>IFERROR(VLOOKUP(J25,AG11:AO16,9,FALSE),"")</f>
        <v/>
      </c>
      <c r="S25" s="57" t="str">
        <f>IF(AA25="","",IF(AC25=AC26,(IF(AC25=-1,"","Shoot com o 1º")),IF(AA25=1,"",IF(AC25=AC26,(IF(AC25=-1,"","Shoot com o 1º")),IF(AC25=AC24,(IF(AC25=-1,"","Shoot com o 5º")),"")))))</f>
        <v/>
      </c>
      <c r="T25" s="61" t="str">
        <f>IFERROR(VLOOKUP(J25,AU28:BD33,8,FALSE),"")</f>
        <v/>
      </c>
      <c r="U25" s="62" t="str">
        <f>IFERROR(VLOOKUP(J25,AU28:BD33,9,FALSE),"")</f>
        <v/>
      </c>
      <c r="V25" s="62" t="str">
        <f t="shared" si="24"/>
        <v/>
      </c>
      <c r="W25" s="63" t="str">
        <f>IFERROR(VLOOKUP(J25,AU28:BD33,10,FALSE),"")</f>
        <v/>
      </c>
      <c r="Y25" s="64" t="str">
        <f>IF(AA25="","",IFERROR(VLOOKUP(J25,BG11:BH16,2,FALSE),0))</f>
        <v/>
      </c>
      <c r="Z25" s="65"/>
      <c r="AA25" s="65" t="str">
        <f t="shared" si="17"/>
        <v/>
      </c>
      <c r="AB25" s="66" t="str">
        <f>VLOOKUP(J25,J11:AB16,13,FALSE)</f>
        <v/>
      </c>
      <c r="AC25" s="67" t="str">
        <f t="shared" si="18"/>
        <v/>
      </c>
      <c r="AD25" s="68" t="str">
        <f>IFERROR(LARGE(BF11:BF16,AA25),"")</f>
        <v/>
      </c>
      <c r="AE25" s="35"/>
      <c r="AF25" s="48">
        <f t="shared" si="25"/>
        <v>3</v>
      </c>
      <c r="AG25" s="69" t="str">
        <f t="shared" si="26"/>
        <v/>
      </c>
      <c r="AH25" s="70" t="str">
        <f>IF(AH19=2,"",IF(AH19=3,"",IF(AH19=4,B5,IF(AH19&gt;=5,B3,""))))</f>
        <v/>
      </c>
      <c r="AI25" s="71" t="str">
        <f t="shared" si="19"/>
        <v/>
      </c>
      <c r="AJ25" s="71" t="str">
        <f t="shared" si="19"/>
        <v/>
      </c>
      <c r="AK25" s="70" t="str">
        <f>IF(AH19=2,"",IF(AH19=3,"",IF(AH19=4,B6,IF(AH19&gt;=5,B8,""))))</f>
        <v/>
      </c>
      <c r="AL25" s="71" t="str">
        <f t="shared" si="27"/>
        <v/>
      </c>
      <c r="AM25" s="71" t="str">
        <f t="shared" si="27"/>
        <v/>
      </c>
      <c r="AN25" s="71" t="str">
        <f t="shared" si="28"/>
        <v>-</v>
      </c>
      <c r="AO25" s="71" t="str">
        <f t="shared" si="29"/>
        <v>-</v>
      </c>
      <c r="AP25" s="34" t="str">
        <f t="shared" si="20"/>
        <v>-</v>
      </c>
      <c r="AQ25" s="34" t="str">
        <f t="shared" si="21"/>
        <v>-</v>
      </c>
      <c r="AR25" s="34">
        <f t="shared" si="22"/>
        <v>0</v>
      </c>
      <c r="AS25" s="34">
        <f t="shared" si="22"/>
        <v>0</v>
      </c>
      <c r="AT25" s="35"/>
      <c r="AU25" s="35">
        <f t="shared" si="23"/>
        <v>0</v>
      </c>
      <c r="AV25" s="35">
        <f>SUMIFS(AR20:AR34,AH20:AH34,AU25,AK20:AK34,AV19)+SUMIFS(AS20:AS34,AK20:AK34,AU25,AH20:AH34,AV19)</f>
        <v>0</v>
      </c>
      <c r="AW25" s="35">
        <f>SUMIFS(AR20:AR34,AH20:AH34,AU25,AK20:AK34,AW19)+SUMIFS(AS20:AS34,AK20:AK34,AU25,AH20:AH34,AW19)</f>
        <v>0</v>
      </c>
      <c r="AX25" s="35">
        <f>SUMIFS(AR20:AR34,AH20:AH34,AU25,AK20:AK34,AX19)+SUMIFS(AS20:AS34,AK20:AK34,AU25,AH20:AH34,AX19)</f>
        <v>0</v>
      </c>
      <c r="AY25" s="35">
        <f>SUMIFS(AR20:AR34,AH20:AH34,AU25,AK20:AK34,AY19)+SUMIFS(AS20:AS34,AK20:AK34,AU25,AH20:AH34,AY19)</f>
        <v>0</v>
      </c>
      <c r="AZ25" s="35">
        <f>SUMIFS(AR20:AR34,AH20:AH34,AU25,AK20:AK34,AZ19)+SUMIFS(AS20:AS34,AK20:AK34,AU25,AH20:AH34,AZ19)</f>
        <v>0</v>
      </c>
      <c r="BA25" s="35">
        <f>SUMIFS(AR20:AR34,AH20:AH34,AU25,AK20:AK34,BA19)+SUMIFS(AS20:AS34,AK20:AK34,AU25,AH20:AH34,BA19)</f>
        <v>0</v>
      </c>
      <c r="BB25" s="35"/>
      <c r="BC25" s="35"/>
      <c r="BD25" s="35"/>
      <c r="BE25" s="35"/>
      <c r="BF25" s="35"/>
      <c r="BG25" s="35"/>
      <c r="BH25" s="131"/>
      <c r="BI25" s="35"/>
    </row>
    <row r="26" spans="1:61" s="33" customFormat="1" ht="18" hidden="1" customHeight="1" x14ac:dyDescent="0.25">
      <c r="A26" s="56" t="str">
        <f t="shared" si="14"/>
        <v/>
      </c>
      <c r="B26" s="72" t="str">
        <f t="shared" si="15"/>
        <v/>
      </c>
      <c r="C26" s="73"/>
      <c r="D26" s="74"/>
      <c r="E26" s="72" t="str">
        <f t="shared" si="16"/>
        <v/>
      </c>
      <c r="F26" s="75"/>
      <c r="G26" s="76"/>
      <c r="Y26" s="34"/>
      <c r="Z26" s="35"/>
      <c r="AA26" s="35"/>
      <c r="AB26" s="66">
        <f>AB20</f>
        <v>0</v>
      </c>
      <c r="AC26" s="67">
        <f>AC20</f>
        <v>4.0550399989999999</v>
      </c>
      <c r="AD26" s="37"/>
      <c r="AE26" s="35"/>
      <c r="AF26" s="48">
        <f t="shared" si="25"/>
        <v>3</v>
      </c>
      <c r="AG26" s="69" t="str">
        <f t="shared" si="26"/>
        <v/>
      </c>
      <c r="AH26" s="70" t="str">
        <f>IF(AH19=2,"",IF(AH19=3,"",IF(AH19=4,"",IF(AH19&gt;=5,B3,""))))</f>
        <v/>
      </c>
      <c r="AI26" s="71" t="str">
        <f t="shared" si="19"/>
        <v/>
      </c>
      <c r="AJ26" s="71" t="str">
        <f t="shared" si="19"/>
        <v/>
      </c>
      <c r="AK26" s="70" t="str">
        <f>IF(AH19=2,"",IF(AH19=3,"",IF(AH19=4,"",IF(AH19&gt;=5,B6,""))))</f>
        <v/>
      </c>
      <c r="AL26" s="71" t="str">
        <f t="shared" si="27"/>
        <v/>
      </c>
      <c r="AM26" s="71" t="str">
        <f t="shared" si="27"/>
        <v/>
      </c>
      <c r="AN26" s="71" t="str">
        <f t="shared" si="28"/>
        <v>-</v>
      </c>
      <c r="AO26" s="71" t="str">
        <f t="shared" si="29"/>
        <v>-</v>
      </c>
      <c r="AP26" s="34" t="str">
        <f t="shared" si="20"/>
        <v>-</v>
      </c>
      <c r="AQ26" s="34" t="str">
        <f t="shared" si="21"/>
        <v>-</v>
      </c>
      <c r="AR26" s="34">
        <f t="shared" si="22"/>
        <v>0</v>
      </c>
      <c r="AS26" s="34">
        <f t="shared" si="22"/>
        <v>0</v>
      </c>
      <c r="AT26" s="35"/>
      <c r="AU26" s="35"/>
      <c r="AV26" s="35"/>
      <c r="AW26" s="35"/>
      <c r="AX26" s="35"/>
      <c r="AY26" s="35"/>
      <c r="AZ26" s="35"/>
      <c r="BA26" s="35"/>
      <c r="BB26" s="35" t="s">
        <v>13</v>
      </c>
      <c r="BC26" s="35" t="s">
        <v>14</v>
      </c>
      <c r="BD26" s="35" t="s">
        <v>16</v>
      </c>
      <c r="BE26" s="35"/>
      <c r="BF26" s="35"/>
      <c r="BG26" s="35"/>
      <c r="BH26" s="131"/>
      <c r="BI26" s="35"/>
    </row>
    <row r="27" spans="1:61" s="33" customFormat="1" ht="18" hidden="1" customHeight="1" x14ac:dyDescent="0.25">
      <c r="A27" s="56" t="str">
        <f t="shared" si="14"/>
        <v/>
      </c>
      <c r="B27" s="72" t="str">
        <f t="shared" si="15"/>
        <v/>
      </c>
      <c r="C27" s="73"/>
      <c r="D27" s="74"/>
      <c r="E27" s="72" t="str">
        <f t="shared" si="16"/>
        <v/>
      </c>
      <c r="F27" s="75"/>
      <c r="G27" s="76"/>
      <c r="Y27" s="34"/>
      <c r="Z27" s="35"/>
      <c r="AA27" s="35"/>
      <c r="AB27" s="36"/>
      <c r="AC27" s="36"/>
      <c r="AD27" s="37"/>
      <c r="AE27" s="35"/>
      <c r="AF27" s="48">
        <f t="shared" si="25"/>
        <v>3</v>
      </c>
      <c r="AG27" s="69" t="str">
        <f t="shared" si="26"/>
        <v/>
      </c>
      <c r="AH27" s="70" t="str">
        <f>IF(AH19=2,"",IF(AH19=3,"",IF(AH19=4,"",IF(AH19&gt;=5,B4,""))))</f>
        <v/>
      </c>
      <c r="AI27" s="71" t="str">
        <f t="shared" si="19"/>
        <v/>
      </c>
      <c r="AJ27" s="71" t="str">
        <f t="shared" si="19"/>
        <v/>
      </c>
      <c r="AK27" s="70" t="str">
        <f>IF(AH19=2,"",IF(AH19=3,"",IF(AH19=4,"",IF(AH19&gt;=5,B7,""))))</f>
        <v/>
      </c>
      <c r="AL27" s="71" t="str">
        <f t="shared" si="27"/>
        <v/>
      </c>
      <c r="AM27" s="71" t="str">
        <f t="shared" si="27"/>
        <v/>
      </c>
      <c r="AN27" s="71" t="str">
        <f t="shared" si="28"/>
        <v>-</v>
      </c>
      <c r="AO27" s="71" t="str">
        <f t="shared" si="29"/>
        <v>-</v>
      </c>
      <c r="AP27" s="34" t="str">
        <f t="shared" si="20"/>
        <v>-</v>
      </c>
      <c r="AQ27" s="34" t="str">
        <f t="shared" si="21"/>
        <v>-</v>
      </c>
      <c r="AR27" s="34">
        <f t="shared" si="22"/>
        <v>0</v>
      </c>
      <c r="AS27" s="34">
        <f t="shared" si="22"/>
        <v>0</v>
      </c>
      <c r="AT27" s="35"/>
      <c r="AU27" s="49" t="s">
        <v>22</v>
      </c>
      <c r="AV27" s="35" t="str">
        <f t="shared" ref="AV27:BA27" si="30">AV19</f>
        <v>Sergio Ramos</v>
      </c>
      <c r="AW27" s="35" t="str">
        <f t="shared" si="30"/>
        <v>Rui Varela</v>
      </c>
      <c r="AX27" s="35" t="str">
        <f t="shared" si="30"/>
        <v>Carolina Vilarigues</v>
      </c>
      <c r="AY27" s="35">
        <f t="shared" si="30"/>
        <v>0</v>
      </c>
      <c r="AZ27" s="35">
        <f t="shared" si="30"/>
        <v>0</v>
      </c>
      <c r="BA27" s="35">
        <f t="shared" si="30"/>
        <v>0</v>
      </c>
      <c r="BB27" s="35" t="s">
        <v>41</v>
      </c>
      <c r="BC27" s="35" t="str">
        <f>AU34</f>
        <v>Sofridos</v>
      </c>
      <c r="BD27" s="35" t="s">
        <v>42</v>
      </c>
      <c r="BE27" s="35"/>
      <c r="BF27" s="35"/>
      <c r="BG27" s="35"/>
      <c r="BH27" s="131"/>
      <c r="BI27" s="35"/>
    </row>
    <row r="28" spans="1:61" s="33" customFormat="1" ht="18" hidden="1" customHeight="1" x14ac:dyDescent="0.25">
      <c r="A28" s="56" t="str">
        <f t="shared" si="14"/>
        <v/>
      </c>
      <c r="B28" s="72" t="str">
        <f t="shared" si="15"/>
        <v/>
      </c>
      <c r="C28" s="73"/>
      <c r="D28" s="74"/>
      <c r="E28" s="72" t="str">
        <f t="shared" si="16"/>
        <v/>
      </c>
      <c r="F28" s="75"/>
      <c r="G28" s="76"/>
      <c r="Y28" s="34"/>
      <c r="Z28" s="35"/>
      <c r="AA28" s="35"/>
      <c r="AB28" s="36"/>
      <c r="AC28" s="36"/>
      <c r="AD28" s="36"/>
      <c r="AE28" s="35"/>
      <c r="AF28" s="48">
        <f t="shared" si="25"/>
        <v>3</v>
      </c>
      <c r="AG28" s="69" t="str">
        <f t="shared" si="26"/>
        <v/>
      </c>
      <c r="AH28" s="70" t="str">
        <f>IF(AH19=2,"",IF(AH19=3,"",IF(AH19=4,"",IF(AH19&gt;=5,B5,""))))</f>
        <v/>
      </c>
      <c r="AI28" s="71" t="str">
        <f t="shared" si="19"/>
        <v/>
      </c>
      <c r="AJ28" s="71" t="str">
        <f t="shared" si="19"/>
        <v/>
      </c>
      <c r="AK28" s="70" t="str">
        <f>IF(AH19=2,"",IF(AH19=3,"",IF(AH19=4,"",IF(AH19&gt;=5,B8,""))))</f>
        <v/>
      </c>
      <c r="AL28" s="71" t="str">
        <f t="shared" si="27"/>
        <v/>
      </c>
      <c r="AM28" s="71" t="str">
        <f t="shared" si="27"/>
        <v/>
      </c>
      <c r="AN28" s="71" t="str">
        <f t="shared" si="28"/>
        <v>-</v>
      </c>
      <c r="AO28" s="71" t="str">
        <f t="shared" si="29"/>
        <v>-</v>
      </c>
      <c r="AP28" s="34" t="str">
        <f t="shared" si="20"/>
        <v>-</v>
      </c>
      <c r="AQ28" s="34" t="str">
        <f t="shared" si="21"/>
        <v>-</v>
      </c>
      <c r="AR28" s="34">
        <f t="shared" si="22"/>
        <v>0</v>
      </c>
      <c r="AS28" s="34">
        <f t="shared" si="22"/>
        <v>0</v>
      </c>
      <c r="AT28" s="35"/>
      <c r="AU28" s="35" t="str">
        <f t="shared" ref="AU28:AU33" si="31">AU20</f>
        <v>Sergio Ramos</v>
      </c>
      <c r="AV28" s="35">
        <f>SUMIFS(AL20:AL34,AH20:AH34,AU28,AK20:AK34,AV19)+SUMIFS(AM20:AM34,AK20:AK34,AU28,AH20:AH34,AV19)</f>
        <v>0</v>
      </c>
      <c r="AW28" s="35">
        <f>SUMIFS(AL20:AL34,AH20:AH34,AU28,AK20:AK34,AW19)+SUMIFS(AM20:AM34,AK20:AK34,AU28,AH20:AH34,AW19)</f>
        <v>0</v>
      </c>
      <c r="AX28" s="35">
        <f>SUMIFS(AL20:AL34,AH20:AH34,AU28,AK20:AK34,AX19)+SUMIFS(AM20:AM34,AK20:AK34,AU28,AH20:AH34,AX19)</f>
        <v>0</v>
      </c>
      <c r="AY28" s="35">
        <f>SUMIFS(AL20:AL34,AH20:AH34,AU28,AK20:AK34,AY19)+SUMIFS(AM20:AM34,AK20:AK34,AU28,AH20:AH34,AY19)</f>
        <v>0</v>
      </c>
      <c r="AZ28" s="35">
        <f>SUMIFS(AL20:AL34,AH20:AH34,AU28,AK20:AK34,AZ19)+SUMIFS(AM20:AM34,AK20:AK34,AU28,AH20:AH34,AZ19)</f>
        <v>0</v>
      </c>
      <c r="BA28" s="35">
        <f>SUMIFS(AL20:AL34,AH20:AH34,AU28,AK20:AK34,BA19)+SUMIFS(AM20:AM34,AK20:AK34,AU28,AH20:AH34,BA19)</f>
        <v>0</v>
      </c>
      <c r="BB28" s="35">
        <f>SUM(AV28:BA28)</f>
        <v>0</v>
      </c>
      <c r="BC28" s="35">
        <f>AV34</f>
        <v>0</v>
      </c>
      <c r="BD28" s="77">
        <f>(SUMIFS(AN20:AN34,AH20:AH34,AU28)+SUMIFS(AO20:AO34,AK20:AK34,AU28))</f>
        <v>0</v>
      </c>
      <c r="BE28" s="35"/>
      <c r="BF28" s="35"/>
      <c r="BG28" s="35"/>
      <c r="BH28" s="131"/>
      <c r="BI28" s="35"/>
    </row>
    <row r="29" spans="1:61" s="33" customFormat="1" ht="18" hidden="1" customHeight="1" x14ac:dyDescent="0.25">
      <c r="A29" s="56" t="str">
        <f t="shared" si="14"/>
        <v/>
      </c>
      <c r="B29" s="72" t="str">
        <f t="shared" si="15"/>
        <v/>
      </c>
      <c r="C29" s="73"/>
      <c r="D29" s="74"/>
      <c r="E29" s="72" t="str">
        <f t="shared" si="16"/>
        <v/>
      </c>
      <c r="F29" s="75"/>
      <c r="G29" s="76"/>
      <c r="Y29" s="34"/>
      <c r="Z29" s="35"/>
      <c r="AA29" s="35"/>
      <c r="AB29" s="36"/>
      <c r="AC29" s="36"/>
      <c r="AD29" s="37"/>
      <c r="AE29" s="35"/>
      <c r="AF29" s="48">
        <f t="shared" si="25"/>
        <v>3</v>
      </c>
      <c r="AG29" s="69" t="str">
        <f t="shared" si="26"/>
        <v/>
      </c>
      <c r="AH29" s="70" t="str">
        <f>IF(AH19=2,"",IF(AH19=3,"",IF(AH19=4,"",IF(AH19&gt;=5,B3,""))))</f>
        <v/>
      </c>
      <c r="AI29" s="71" t="str">
        <f t="shared" si="19"/>
        <v/>
      </c>
      <c r="AJ29" s="71" t="str">
        <f t="shared" si="19"/>
        <v/>
      </c>
      <c r="AK29" s="70" t="str">
        <f>IF(AH19=2,"",IF(AH19=3,"",IF(AH19=4,"",IF(AH19&gt;=5,B5,""))))</f>
        <v/>
      </c>
      <c r="AL29" s="71" t="str">
        <f t="shared" si="27"/>
        <v/>
      </c>
      <c r="AM29" s="71" t="str">
        <f t="shared" si="27"/>
        <v/>
      </c>
      <c r="AN29" s="71" t="str">
        <f t="shared" si="28"/>
        <v>-</v>
      </c>
      <c r="AO29" s="71" t="str">
        <f t="shared" si="29"/>
        <v>-</v>
      </c>
      <c r="AP29" s="34" t="str">
        <f t="shared" si="20"/>
        <v>-</v>
      </c>
      <c r="AQ29" s="34" t="str">
        <f t="shared" si="21"/>
        <v>-</v>
      </c>
      <c r="AR29" s="34">
        <f t="shared" si="22"/>
        <v>0</v>
      </c>
      <c r="AS29" s="34">
        <f t="shared" si="22"/>
        <v>0</v>
      </c>
      <c r="AT29" s="35"/>
      <c r="AU29" s="35" t="str">
        <f t="shared" si="31"/>
        <v>Rui Varela</v>
      </c>
      <c r="AV29" s="35">
        <f>SUMIFS(AL20:AL34,AH20:AH34,AU29,AK20:AK34,AV19)+SUMIFS(AM20:AM34,AK20:AK34,AU29,AH20:AH34,AV19)</f>
        <v>0</v>
      </c>
      <c r="AW29" s="35">
        <f>SUMIFS(AL20:AL34,AH20:AH34,AU29,AK20:AK34,AW19)+SUMIFS(AM20:AM34,AK20:AK34,AU29,AH20:AH34,AW19)</f>
        <v>0</v>
      </c>
      <c r="AX29" s="35">
        <f>SUMIFS(AL20:AL34,AH20:AH34,AU29,AK20:AK34,AX19)+SUMIFS(AM20:AM34,AK20:AK34,AU29,AH20:AH34,AX19)</f>
        <v>0</v>
      </c>
      <c r="AY29" s="35">
        <f>SUMIFS(AL20:AL34,AH20:AH34,AU29,AK20:AK34,AY19)+SUMIFS(AM20:AM34,AK20:AK34,AU29,AH20:AH34,AY19)</f>
        <v>0</v>
      </c>
      <c r="AZ29" s="35">
        <f>SUMIFS(AL20:AL34,AH20:AH34,AU29,AK20:AK34,AZ19)+SUMIFS(AM20:AM34,AK20:AK34,AU29,AH20:AH34,AZ19)</f>
        <v>0</v>
      </c>
      <c r="BA29" s="35">
        <f>SUMIFS(AL20:AL34,AH20:AH34,AU29,AK20:AK34,BA19)+SUMIFS(AM20:AM34,AK20:AK34,AU29,AH20:AH34,BA19)</f>
        <v>0</v>
      </c>
      <c r="BB29" s="35">
        <f t="shared" ref="BB29:BB33" si="32">SUM(AV29:BA29)</f>
        <v>0</v>
      </c>
      <c r="BC29" s="35">
        <f>AW34</f>
        <v>0</v>
      </c>
      <c r="BD29" s="77">
        <f>(SUMIFS(AN20:AN34,AH20:AH34,AU29)+SUMIFS(AO20:AO34,AK20:AK34,AU29))</f>
        <v>0</v>
      </c>
      <c r="BE29" s="35"/>
      <c r="BF29" s="35"/>
      <c r="BG29" s="35"/>
      <c r="BH29" s="131"/>
      <c r="BI29" s="35"/>
    </row>
    <row r="30" spans="1:61" s="33" customFormat="1" ht="18" hidden="1" customHeight="1" x14ac:dyDescent="0.25">
      <c r="A30" s="56" t="str">
        <f t="shared" si="14"/>
        <v/>
      </c>
      <c r="B30" s="72" t="str">
        <f t="shared" si="15"/>
        <v/>
      </c>
      <c r="C30" s="73"/>
      <c r="D30" s="74"/>
      <c r="E30" s="72" t="str">
        <f t="shared" si="16"/>
        <v/>
      </c>
      <c r="F30" s="75"/>
      <c r="G30" s="76"/>
      <c r="Y30" s="34"/>
      <c r="Z30" s="35"/>
      <c r="AA30" s="35"/>
      <c r="AB30" s="36"/>
      <c r="AC30" s="36"/>
      <c r="AD30" s="36"/>
      <c r="AE30" s="35"/>
      <c r="AF30" s="48">
        <f t="shared" si="25"/>
        <v>3</v>
      </c>
      <c r="AG30" s="69" t="str">
        <f t="shared" si="26"/>
        <v/>
      </c>
      <c r="AH30" s="70" t="str">
        <f>IF(AH19=2,"",IF(AH19=3,"",IF(AH19=4,"",IF(AH19&gt;=5,B6,""))))</f>
        <v/>
      </c>
      <c r="AI30" s="71" t="str">
        <f t="shared" si="19"/>
        <v/>
      </c>
      <c r="AJ30" s="71" t="str">
        <f t="shared" si="19"/>
        <v/>
      </c>
      <c r="AK30" s="70" t="str">
        <f>IF(AH19=2,"",IF(AH19=3,"",IF(AH19=4,"",IF(AH19&gt;=5,B7,""))))</f>
        <v/>
      </c>
      <c r="AL30" s="71" t="str">
        <f t="shared" si="27"/>
        <v/>
      </c>
      <c r="AM30" s="71" t="str">
        <f t="shared" si="27"/>
        <v/>
      </c>
      <c r="AN30" s="71" t="str">
        <f t="shared" si="28"/>
        <v>-</v>
      </c>
      <c r="AO30" s="71" t="str">
        <f t="shared" si="29"/>
        <v>-</v>
      </c>
      <c r="AP30" s="34" t="str">
        <f t="shared" si="20"/>
        <v>-</v>
      </c>
      <c r="AQ30" s="34" t="str">
        <f t="shared" si="21"/>
        <v>-</v>
      </c>
      <c r="AR30" s="34">
        <f t="shared" si="22"/>
        <v>0</v>
      </c>
      <c r="AS30" s="34">
        <f t="shared" si="22"/>
        <v>0</v>
      </c>
      <c r="AT30" s="35"/>
      <c r="AU30" s="35" t="str">
        <f t="shared" si="31"/>
        <v>Carolina Vilarigues</v>
      </c>
      <c r="AV30" s="35">
        <f>SUMIFS(AL20:AL34,AH20:AH34,AU30,AK20:AK34,AV19)+SUMIFS(AM20:AM34,AK20:AK34,AU30,AH20:AH34,AV19)</f>
        <v>0</v>
      </c>
      <c r="AW30" s="35">
        <f>SUMIFS(AL20:AL34,AH20:AH34,AU30,AK20:AK34,AW19)+SUMIFS(AM20:AM34,AK20:AK34,AU30,AH20:AH34,AW19)</f>
        <v>0</v>
      </c>
      <c r="AX30" s="35">
        <f>SUMIFS(AL20:AL34,AH20:AH34,AU30,AK20:AK34,AX19)+SUMIFS(AM20:AM34,AK20:AK34,AU30,AH20:AH34,AX19)</f>
        <v>0</v>
      </c>
      <c r="AY30" s="35">
        <f>SUMIFS(AL20:AL34,AH20:AH34,AU30,AK20:AK34,AY19)+SUMIFS(AM20:AM34,AK20:AK34,AU30,AH20:AH34,AY19)</f>
        <v>0</v>
      </c>
      <c r="AZ30" s="35">
        <f>SUMIFS(AL20:AL34,AH20:AH34,AU30,AK20:AK34,AZ19)+SUMIFS(AM20:AM34,AK20:AK34,AU30,AH20:AH34,AZ19)</f>
        <v>0</v>
      </c>
      <c r="BA30" s="35">
        <f>SUMIFS(AL20:AL34,AH20:AH34,AU30,AK20:AK34,BA19)+SUMIFS(AM20:AM34,AK20:AK34,AU30,AH20:AH34,BA19)</f>
        <v>0</v>
      </c>
      <c r="BB30" s="35">
        <f t="shared" si="32"/>
        <v>0</v>
      </c>
      <c r="BC30" s="35">
        <f>AX34</f>
        <v>0</v>
      </c>
      <c r="BD30" s="77">
        <f>(SUMIFS(AN20:AN34,AH20:AH34,AU30)+SUMIFS(AO20:AO34,AK20:AK34,AU30))</f>
        <v>0</v>
      </c>
      <c r="BE30" s="35"/>
      <c r="BF30" s="35"/>
      <c r="BG30" s="35"/>
      <c r="BH30" s="131"/>
      <c r="BI30" s="35"/>
    </row>
    <row r="31" spans="1:61" s="33" customFormat="1" ht="18" hidden="1" customHeight="1" x14ac:dyDescent="0.25">
      <c r="A31" s="56" t="str">
        <f t="shared" si="14"/>
        <v/>
      </c>
      <c r="B31" s="72" t="str">
        <f t="shared" si="15"/>
        <v/>
      </c>
      <c r="C31" s="73"/>
      <c r="D31" s="74"/>
      <c r="E31" s="72" t="str">
        <f t="shared" si="16"/>
        <v/>
      </c>
      <c r="F31" s="75"/>
      <c r="G31" s="76"/>
      <c r="Y31" s="34"/>
      <c r="Z31" s="35"/>
      <c r="AA31" s="35"/>
      <c r="AB31" s="36"/>
      <c r="AC31" s="36"/>
      <c r="AD31" s="36"/>
      <c r="AE31" s="35"/>
      <c r="AF31" s="48">
        <f t="shared" si="25"/>
        <v>3</v>
      </c>
      <c r="AG31" s="69" t="str">
        <f t="shared" si="26"/>
        <v/>
      </c>
      <c r="AH31" s="70" t="str">
        <f>IF(AH19=2,"",IF(AH19=3,"",IF(AH19=4,"",IF(AH19&gt;=5,B4,""))))</f>
        <v/>
      </c>
      <c r="AI31" s="71" t="str">
        <f t="shared" si="19"/>
        <v/>
      </c>
      <c r="AJ31" s="71" t="str">
        <f t="shared" si="19"/>
        <v/>
      </c>
      <c r="AK31" s="70" t="str">
        <f>IF(AH19=2,"",IF(AH19=3,"",IF(AH19=4,"",IF(AH19&gt;=5,B8,""))))</f>
        <v/>
      </c>
      <c r="AL31" s="71" t="str">
        <f t="shared" si="27"/>
        <v/>
      </c>
      <c r="AM31" s="71" t="str">
        <f t="shared" si="27"/>
        <v/>
      </c>
      <c r="AN31" s="71" t="str">
        <f t="shared" si="28"/>
        <v>-</v>
      </c>
      <c r="AO31" s="71" t="str">
        <f t="shared" si="29"/>
        <v>-</v>
      </c>
      <c r="AP31" s="34" t="str">
        <f t="shared" si="20"/>
        <v>-</v>
      </c>
      <c r="AQ31" s="34" t="str">
        <f t="shared" si="21"/>
        <v>-</v>
      </c>
      <c r="AR31" s="34">
        <f t="shared" si="22"/>
        <v>0</v>
      </c>
      <c r="AS31" s="34">
        <f t="shared" si="22"/>
        <v>0</v>
      </c>
      <c r="AT31" s="35"/>
      <c r="AU31" s="35">
        <f t="shared" si="31"/>
        <v>0</v>
      </c>
      <c r="AV31" s="35">
        <f>SUMIFS(AL20:AL34,AH20:AH34,AU31,AK20:AK34,AV19)+SUMIFS(AM20:AM34,AK20:AK34,AU31,AH20:AH34,AV19)</f>
        <v>0</v>
      </c>
      <c r="AW31" s="35">
        <f>SUMIFS(AL20:AL34,AH20:AH34,AU31,AK20:AK34,AW19)+SUMIFS(AM20:AM34,AK20:AK34,AU31,AH20:AH34,AW19)</f>
        <v>0</v>
      </c>
      <c r="AX31" s="35">
        <f>SUMIFS(AL20:AL34,AH20:AH34,AU31,AK20:AK34,AX19)+SUMIFS(AM20:AM34,AK20:AK34,AU31,AH20:AH34,AX19)</f>
        <v>0</v>
      </c>
      <c r="AY31" s="35">
        <f>SUMIFS(AL20:AL34,AH20:AH34,AU31,AK20:AK34,AY19)+SUMIFS(AM20:AM34,AK20:AK34,AU31,AH20:AH34,AY19)</f>
        <v>0</v>
      </c>
      <c r="AZ31" s="35">
        <f>SUMIFS(AL20:AL34,AH20:AH34,AU31,AK20:AK34,AZ19)+SUMIFS(AM20:AM34,AK20:AK34,AU31,AH20:AH34,AZ19)</f>
        <v>0</v>
      </c>
      <c r="BA31" s="35">
        <f>SUMIFS(AL20:AL34,AH20:AH34,AU31,AK20:AK34,BA19)+SUMIFS(AM20:AM34,AK20:AK34,AU31,AH20:AH34,BA19)</f>
        <v>0</v>
      </c>
      <c r="BB31" s="35">
        <f t="shared" si="32"/>
        <v>0</v>
      </c>
      <c r="BC31" s="35">
        <f>AY34</f>
        <v>0</v>
      </c>
      <c r="BD31" s="77">
        <f>(SUMIFS(AN20:AN34,AH20:AH34,AU31)+SUMIFS(AO20:AO34,AK20:AK34,AU31))</f>
        <v>0</v>
      </c>
      <c r="BE31" s="35"/>
      <c r="BF31" s="35"/>
      <c r="BG31" s="35"/>
      <c r="BH31" s="131"/>
      <c r="BI31" s="35"/>
    </row>
    <row r="32" spans="1:61" s="33" customFormat="1" ht="18" hidden="1" customHeight="1" x14ac:dyDescent="0.25">
      <c r="A32" s="56" t="str">
        <f t="shared" si="14"/>
        <v/>
      </c>
      <c r="B32" s="72" t="str">
        <f t="shared" si="15"/>
        <v/>
      </c>
      <c r="C32" s="73"/>
      <c r="D32" s="74"/>
      <c r="E32" s="72" t="str">
        <f t="shared" si="16"/>
        <v/>
      </c>
      <c r="F32" s="75"/>
      <c r="G32" s="76"/>
      <c r="Y32" s="34"/>
      <c r="Z32" s="35"/>
      <c r="AA32" s="35"/>
      <c r="AB32" s="36"/>
      <c r="AC32" s="36"/>
      <c r="AD32" s="36"/>
      <c r="AE32" s="35"/>
      <c r="AF32" s="48">
        <f t="shared" si="25"/>
        <v>3</v>
      </c>
      <c r="AG32" s="69" t="str">
        <f t="shared" si="26"/>
        <v/>
      </c>
      <c r="AH32" s="70" t="str">
        <f>IF(AH19=2,"",IF(AH19=3,"",IF(AH19=4,"",IF(AH19&gt;=5,B3,""))))</f>
        <v/>
      </c>
      <c r="AI32" s="71" t="str">
        <f t="shared" si="19"/>
        <v/>
      </c>
      <c r="AJ32" s="71" t="str">
        <f t="shared" si="19"/>
        <v/>
      </c>
      <c r="AK32" s="70" t="str">
        <f>IF(AH19=2,"",IF(AH19=3,"",IF(AH19=4,"",IF(AH19&gt;=5,B4,""))))</f>
        <v/>
      </c>
      <c r="AL32" s="71" t="str">
        <f t="shared" si="27"/>
        <v/>
      </c>
      <c r="AM32" s="71" t="str">
        <f t="shared" si="27"/>
        <v/>
      </c>
      <c r="AN32" s="71" t="str">
        <f t="shared" si="28"/>
        <v>-</v>
      </c>
      <c r="AO32" s="71" t="str">
        <f t="shared" si="29"/>
        <v>-</v>
      </c>
      <c r="AP32" s="34" t="str">
        <f t="shared" si="20"/>
        <v>-</v>
      </c>
      <c r="AQ32" s="34" t="str">
        <f t="shared" si="21"/>
        <v>-</v>
      </c>
      <c r="AR32" s="34">
        <f t="shared" si="22"/>
        <v>0</v>
      </c>
      <c r="AS32" s="34">
        <f t="shared" si="22"/>
        <v>0</v>
      </c>
      <c r="AT32" s="35"/>
      <c r="AU32" s="35">
        <f t="shared" si="31"/>
        <v>0</v>
      </c>
      <c r="AV32" s="35">
        <f>SUMIFS(AL20:AL34,AH20:AH34,AU32,AK20:AK34,AV19)+SUMIFS(AM20:AM34,AK20:AK34,AU32,AH20:AH34,AV19)</f>
        <v>0</v>
      </c>
      <c r="AW32" s="35">
        <f>SUMIFS(AL20:AL34,AH20:AH34,AU32,AK20:AK34,AW19)+SUMIFS(AM20:AM34,AK20:AK34,AU32,AH20:AH34,AW19)</f>
        <v>0</v>
      </c>
      <c r="AX32" s="35">
        <f>SUMIFS(AL20:AL34,AH20:AH34,AU32,AK20:AK34,AX19)+SUMIFS(AM20:AM34,AK20:AK34,AU32,AH20:AH34,AX19)</f>
        <v>0</v>
      </c>
      <c r="AY32" s="35">
        <f>SUMIFS(AL20:AL34,AH20:AH34,AU32,AK20:AK34,AY19)+SUMIFS(AM20:AM34,AK20:AK34,AU32,AH20:AH34,AY19)</f>
        <v>0</v>
      </c>
      <c r="AZ32" s="35">
        <f>SUMIFS(AL20:AL34,AH20:AH34,AU32,AK20:AK34,AZ19)+SUMIFS(AM20:AM34,AK20:AK34,AU32,AH20:AH34,AZ19)</f>
        <v>0</v>
      </c>
      <c r="BA32" s="35">
        <f>SUMIFS(AL20:AL34,AH20:AH34,AU32,AK20:AK34,BA19)+SUMIFS(AM20:AM34,AK20:AK34,AU32,AH20:AH34,BA19)</f>
        <v>0</v>
      </c>
      <c r="BB32" s="78">
        <f t="shared" si="32"/>
        <v>0</v>
      </c>
      <c r="BC32" s="78">
        <f>AZ34</f>
        <v>0</v>
      </c>
      <c r="BD32" s="77">
        <f>(SUMIFS(AN20:AN34,AH20:AH34,AU32)+SUMIFS(AO20:AO34,AK20:AK34,AU32))</f>
        <v>0</v>
      </c>
      <c r="BE32" s="35"/>
      <c r="BF32" s="35"/>
      <c r="BG32" s="35"/>
      <c r="BH32" s="131"/>
      <c r="BI32" s="35"/>
    </row>
    <row r="33" spans="1:61" s="33" customFormat="1" ht="18" hidden="1" customHeight="1" x14ac:dyDescent="0.25">
      <c r="A33" s="56" t="str">
        <f t="shared" si="14"/>
        <v/>
      </c>
      <c r="B33" s="72" t="str">
        <f t="shared" si="15"/>
        <v/>
      </c>
      <c r="C33" s="73"/>
      <c r="D33" s="74"/>
      <c r="E33" s="72" t="str">
        <f t="shared" si="16"/>
        <v/>
      </c>
      <c r="F33" s="75"/>
      <c r="G33" s="76"/>
      <c r="Y33" s="34"/>
      <c r="Z33" s="35"/>
      <c r="AA33" s="35"/>
      <c r="AB33" s="36"/>
      <c r="AC33" s="36"/>
      <c r="AD33" s="37"/>
      <c r="AE33" s="35"/>
      <c r="AF33" s="48">
        <f t="shared" si="25"/>
        <v>3</v>
      </c>
      <c r="AG33" s="69" t="str">
        <f t="shared" si="26"/>
        <v/>
      </c>
      <c r="AH33" s="70" t="str">
        <f>IF(AH19=2,"",IF(AH19=3,"",IF(AH19=4,"",IF(AH19&gt;=5,B5,""))))</f>
        <v/>
      </c>
      <c r="AI33" s="71" t="str">
        <f t="shared" si="19"/>
        <v/>
      </c>
      <c r="AJ33" s="71" t="str">
        <f t="shared" si="19"/>
        <v/>
      </c>
      <c r="AK33" s="70" t="str">
        <f>IF(AH19=2,"",IF(AH19=3,"",IF(AH19=4,"",IF(AH19&gt;=5,B6,""))))</f>
        <v/>
      </c>
      <c r="AL33" s="71" t="str">
        <f t="shared" si="27"/>
        <v/>
      </c>
      <c r="AM33" s="71" t="str">
        <f t="shared" si="27"/>
        <v/>
      </c>
      <c r="AN33" s="71" t="str">
        <f t="shared" si="28"/>
        <v>-</v>
      </c>
      <c r="AO33" s="71" t="str">
        <f t="shared" si="29"/>
        <v>-</v>
      </c>
      <c r="AP33" s="34" t="str">
        <f t="shared" si="20"/>
        <v>-</v>
      </c>
      <c r="AQ33" s="34" t="str">
        <f t="shared" si="21"/>
        <v>-</v>
      </c>
      <c r="AR33" s="34">
        <f t="shared" si="22"/>
        <v>0</v>
      </c>
      <c r="AS33" s="34">
        <f t="shared" si="22"/>
        <v>0</v>
      </c>
      <c r="AT33" s="35"/>
      <c r="AU33" s="35">
        <f t="shared" si="31"/>
        <v>0</v>
      </c>
      <c r="AV33" s="35">
        <f>SUMIFS(AL20:AL34,AH20:AH34,AU33,AK20:AK34,AV19)+SUMIFS(AM20:AM34,AK20:AK34,AU33,AH20:AH34,AV19)</f>
        <v>0</v>
      </c>
      <c r="AW33" s="35">
        <f>SUMIFS(AL20:AL34,AH20:AH34,AU33,AK20:AK34,AW19)+SUMIFS(AM20:AM34,AK20:AK34,AU33,AH20:AH34,AW19)</f>
        <v>0</v>
      </c>
      <c r="AX33" s="35">
        <f>SUMIFS(AL20:AL34,AH20:AH34,AU33,AK20:AK34,AX19)+SUMIFS(AM20:AM34,AK20:AK34,AU33,AH20:AH34,AX19)</f>
        <v>0</v>
      </c>
      <c r="AY33" s="35">
        <f>SUMIFS(AL20:AL34,AH20:AH34,AU33,AK20:AK34,AY19)+SUMIFS(AM20:AM34,AK20:AK34,AU33,AH20:AH34,AY19)</f>
        <v>0</v>
      </c>
      <c r="AZ33" s="35">
        <f>SUMIFS(AL20:AL34,AH20:AH34,AU33,AK20:AK34,AZ19)+SUMIFS(AM20:AM34,AK20:AK34,AU33,AH20:AH34,AZ19)</f>
        <v>0</v>
      </c>
      <c r="BA33" s="35">
        <f>SUMIFS(AL20:AL34,AH20:AH34,AU33,AK20:AK34,BA19)+SUMIFS(AM20:AM34,AK20:AK34,AU33,AH20:AH34,BA19)</f>
        <v>0</v>
      </c>
      <c r="BB33" s="78">
        <f t="shared" si="32"/>
        <v>0</v>
      </c>
      <c r="BC33" s="78">
        <f>BA34</f>
        <v>0</v>
      </c>
      <c r="BD33" s="77">
        <f>(SUMIFS(AN20:AN34,AH20:AH34,AU33)+SUMIFS(AO20:AO34,AK20:AK34,AU33))</f>
        <v>0</v>
      </c>
      <c r="BE33" s="35"/>
      <c r="BF33" s="35"/>
      <c r="BG33" s="35"/>
      <c r="BH33" s="131"/>
      <c r="BI33" s="35"/>
    </row>
    <row r="34" spans="1:61" s="33" customFormat="1" ht="18" hidden="1" customHeight="1" x14ac:dyDescent="0.25">
      <c r="A34" s="56" t="str">
        <f t="shared" si="14"/>
        <v/>
      </c>
      <c r="B34" s="72" t="str">
        <f t="shared" si="15"/>
        <v/>
      </c>
      <c r="C34" s="73"/>
      <c r="D34" s="74"/>
      <c r="E34" s="72" t="str">
        <f t="shared" si="16"/>
        <v/>
      </c>
      <c r="F34" s="75"/>
      <c r="G34" s="76"/>
      <c r="Y34" s="34"/>
      <c r="Z34" s="35"/>
      <c r="AA34" s="35"/>
      <c r="AB34" s="36"/>
      <c r="AC34" s="36"/>
      <c r="AD34" s="36"/>
      <c r="AE34" s="35"/>
      <c r="AF34" s="48">
        <f t="shared" si="25"/>
        <v>3</v>
      </c>
      <c r="AG34" s="69" t="str">
        <f t="shared" si="26"/>
        <v/>
      </c>
      <c r="AH34" s="70" t="str">
        <f>IF(AH19=2,"",IF(AH19=3,"",IF(AH19=4,"",IF(AH19&gt;=5,B7,""))))</f>
        <v/>
      </c>
      <c r="AI34" s="71" t="str">
        <f t="shared" si="19"/>
        <v/>
      </c>
      <c r="AJ34" s="71" t="str">
        <f t="shared" si="19"/>
        <v/>
      </c>
      <c r="AK34" s="70" t="str">
        <f>IF(AH19=2,"",IF(AH19=3,"",IF(AH19=4,"",IF(AH19&gt;=5,B8,""))))</f>
        <v/>
      </c>
      <c r="AL34" s="71" t="str">
        <f t="shared" si="27"/>
        <v/>
      </c>
      <c r="AM34" s="71" t="str">
        <f t="shared" si="27"/>
        <v/>
      </c>
      <c r="AN34" s="71" t="str">
        <f t="shared" si="28"/>
        <v>-</v>
      </c>
      <c r="AO34" s="71" t="str">
        <f t="shared" si="29"/>
        <v>-</v>
      </c>
      <c r="AP34" s="34" t="str">
        <f t="shared" si="20"/>
        <v>-</v>
      </c>
      <c r="AQ34" s="34" t="str">
        <f t="shared" si="21"/>
        <v>-</v>
      </c>
      <c r="AR34" s="34">
        <f t="shared" si="22"/>
        <v>0</v>
      </c>
      <c r="AS34" s="34">
        <f t="shared" si="22"/>
        <v>0</v>
      </c>
      <c r="AT34" s="35"/>
      <c r="AU34" s="35" t="s">
        <v>43</v>
      </c>
      <c r="AV34" s="35">
        <f>SUM(AV28:AV33)</f>
        <v>0</v>
      </c>
      <c r="AW34" s="35">
        <f t="shared" ref="AW34:BA34" si="33">SUM(AW28:AW33)</f>
        <v>0</v>
      </c>
      <c r="AX34" s="35">
        <f t="shared" si="33"/>
        <v>0</v>
      </c>
      <c r="AY34" s="35">
        <f t="shared" si="33"/>
        <v>0</v>
      </c>
      <c r="AZ34" s="35">
        <f t="shared" si="33"/>
        <v>0</v>
      </c>
      <c r="BA34" s="35">
        <f t="shared" si="33"/>
        <v>0</v>
      </c>
      <c r="BB34" s="35"/>
      <c r="BC34" s="35"/>
      <c r="BD34" s="35"/>
      <c r="BE34" s="35"/>
      <c r="BF34" s="35"/>
      <c r="BG34" s="35"/>
      <c r="BH34" s="131"/>
      <c r="BI34" s="35"/>
    </row>
    <row r="35" spans="1:61" s="33" customFormat="1" ht="18" hidden="1" customHeight="1" x14ac:dyDescent="0.25">
      <c r="A35" s="79"/>
      <c r="Y35" s="34"/>
      <c r="Z35" s="35"/>
      <c r="AA35" s="35"/>
      <c r="AB35" s="36"/>
      <c r="AC35" s="36"/>
      <c r="AD35" s="36"/>
      <c r="AE35" s="35"/>
      <c r="AF35" s="34"/>
      <c r="AG35" s="80"/>
      <c r="AH35" s="35"/>
      <c r="AI35" s="81"/>
      <c r="AJ35" s="81"/>
      <c r="AK35" s="35"/>
      <c r="AL35" s="35"/>
      <c r="AM35" s="35"/>
      <c r="AN35" s="35"/>
      <c r="AO35" s="81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131"/>
      <c r="BI35" s="35"/>
    </row>
    <row r="36" spans="1:61" ht="18" hidden="1" customHeight="1" x14ac:dyDescent="0.25">
      <c r="A36" s="14"/>
      <c r="B36" s="14"/>
      <c r="C36" s="14" t="s">
        <v>44</v>
      </c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6"/>
      <c r="Z36" s="14"/>
      <c r="AA36" s="14"/>
      <c r="AB36" s="31"/>
      <c r="AC36" s="31"/>
      <c r="AD36" s="31"/>
      <c r="AE36" s="14"/>
      <c r="AF36" s="16"/>
      <c r="AG36" s="14"/>
      <c r="AH36" s="14"/>
      <c r="AI36" s="14"/>
      <c r="AJ36" s="14"/>
      <c r="AK36" s="16"/>
      <c r="AL36" s="16"/>
      <c r="AM36" s="16"/>
      <c r="AN36" s="14"/>
      <c r="AO36" s="14"/>
      <c r="AP36" s="14"/>
      <c r="AQ36" s="14"/>
      <c r="AR36" s="16"/>
      <c r="AS36" s="16"/>
      <c r="AT36" s="14"/>
      <c r="AU36" s="31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08"/>
      <c r="BI36" s="14"/>
    </row>
    <row r="37" spans="1:61" ht="18" hidden="1" customHeight="1" x14ac:dyDescent="0.25">
      <c r="A37" s="1" t="s">
        <v>45</v>
      </c>
      <c r="BH37" s="132"/>
    </row>
    <row r="38" spans="1:61" ht="18" hidden="1" customHeight="1" x14ac:dyDescent="0.25">
      <c r="I38" s="6" t="s">
        <v>1</v>
      </c>
      <c r="J38" s="7" t="str">
        <f>J2</f>
        <v>OPEN</v>
      </c>
      <c r="R38" s="6" t="s">
        <v>2</v>
      </c>
      <c r="S38" s="7" t="str">
        <f>J2</f>
        <v>OPEN</v>
      </c>
      <c r="BH38" s="132"/>
    </row>
    <row r="39" spans="1:61" ht="18" hidden="1" customHeight="1" x14ac:dyDescent="0.25">
      <c r="I39" s="8" t="str">
        <f>IF(J39&lt;&gt;0,CONCATENATE(I38,AF83),"")</f>
        <v/>
      </c>
      <c r="J39" s="10"/>
      <c r="R39" s="8" t="str">
        <f>IF(S39&lt;&gt;0,CONCATENATE(R38,#REF!),"")</f>
        <v/>
      </c>
      <c r="S39" s="11"/>
      <c r="BH39" s="132"/>
    </row>
    <row r="40" spans="1:61" ht="18" hidden="1" customHeight="1" x14ac:dyDescent="0.25">
      <c r="I40" s="8" t="str">
        <f>IF(J40&lt;&gt;0,CONCATENATE(I38,AF84),"")</f>
        <v/>
      </c>
      <c r="J40" s="10"/>
      <c r="R40" s="8" t="str">
        <f>IF(S40&lt;&gt;0,CONCATENATE(R38,AF456),"")</f>
        <v/>
      </c>
      <c r="S40" s="11"/>
      <c r="BH40" s="132"/>
    </row>
    <row r="41" spans="1:61" ht="18" hidden="1" customHeight="1" x14ac:dyDescent="0.25">
      <c r="I41" s="8" t="str">
        <f>IF(J41&lt;&gt;0,CONCATENATE(I38,AF85),"")</f>
        <v/>
      </c>
      <c r="J41" s="10"/>
      <c r="R41" s="8" t="str">
        <f>IF(S41&lt;&gt;0,CONCATENATE(R38,AF457),"")</f>
        <v/>
      </c>
      <c r="S41" s="11"/>
      <c r="BH41" s="132"/>
    </row>
    <row r="42" spans="1:61" ht="18" hidden="1" customHeight="1" x14ac:dyDescent="0.25">
      <c r="I42" s="8" t="str">
        <f>IF(J42&lt;&gt;0,CONCATENATE(I38,AF86),"")</f>
        <v/>
      </c>
      <c r="J42" s="10"/>
      <c r="R42" s="8" t="str">
        <f>IF(S42&lt;&gt;0,CONCATENATE(R38,AF458),"")</f>
        <v/>
      </c>
      <c r="S42" s="13"/>
      <c r="BH42" s="132"/>
    </row>
    <row r="43" spans="1:61" ht="18" hidden="1" customHeight="1" x14ac:dyDescent="0.25">
      <c r="I43" s="8" t="str">
        <f>IF(J43&lt;&gt;0,CONCATENATE(I38,AF87),"")</f>
        <v/>
      </c>
      <c r="J43" s="10"/>
      <c r="R43" s="8" t="str">
        <f>IF(S43&lt;&gt;0,CONCATENATE(R38,#REF!),"")</f>
        <v/>
      </c>
      <c r="S43" s="11"/>
      <c r="BH43" s="132"/>
    </row>
    <row r="44" spans="1:61" ht="18" hidden="1" customHeight="1" x14ac:dyDescent="0.25">
      <c r="I44" s="8" t="str">
        <f>IF(J44&lt;&gt;0,CONCATENATE(I38,AF88),"")</f>
        <v/>
      </c>
      <c r="J44" s="10"/>
      <c r="R44" s="8" t="str">
        <f>IF(S44&lt;&gt;0,CONCATENATE(R38,#REF!),"")</f>
        <v/>
      </c>
      <c r="S44" s="11"/>
      <c r="BH44" s="132"/>
    </row>
    <row r="45" spans="1:61" ht="18" hidden="1" customHeight="1" x14ac:dyDescent="0.25">
      <c r="AR45"/>
      <c r="AS45"/>
      <c r="AU45" s="3"/>
      <c r="AV45" s="3"/>
      <c r="AX45" s="4"/>
      <c r="BH45" s="132"/>
    </row>
    <row r="46" spans="1:61" ht="18" hidden="1" customHeight="1" x14ac:dyDescent="0.25">
      <c r="A46" s="14"/>
      <c r="B46" s="14"/>
      <c r="C46" s="14"/>
      <c r="D46" s="14"/>
      <c r="E46" s="14"/>
      <c r="F46" s="14"/>
      <c r="G46" s="14"/>
      <c r="H46" s="14"/>
      <c r="I46" s="15" t="s">
        <v>3</v>
      </c>
      <c r="J46" s="15" t="str">
        <f>AG46</f>
        <v>OPEN - B</v>
      </c>
      <c r="K46" s="15" t="s">
        <v>4</v>
      </c>
      <c r="L46" s="15" t="s">
        <v>5</v>
      </c>
      <c r="M46" s="15" t="s">
        <v>6</v>
      </c>
      <c r="N46" s="15" t="s">
        <v>7</v>
      </c>
      <c r="O46" s="15" t="s">
        <v>8</v>
      </c>
      <c r="P46" s="15" t="s">
        <v>9</v>
      </c>
      <c r="Q46" s="15" t="s">
        <v>10</v>
      </c>
      <c r="R46" s="15" t="s">
        <v>11</v>
      </c>
      <c r="S46" s="15" t="s">
        <v>12</v>
      </c>
      <c r="T46" s="16" t="s">
        <v>13</v>
      </c>
      <c r="U46" s="16" t="s">
        <v>14</v>
      </c>
      <c r="V46" s="16" t="s">
        <v>15</v>
      </c>
      <c r="W46" s="16" t="s">
        <v>16</v>
      </c>
      <c r="X46" s="16"/>
      <c r="Y46" s="16" t="s">
        <v>17</v>
      </c>
      <c r="Z46" s="16"/>
      <c r="AA46" s="16" t="s">
        <v>18</v>
      </c>
      <c r="AB46" s="16" t="s">
        <v>19</v>
      </c>
      <c r="AC46" s="16" t="s">
        <v>20</v>
      </c>
      <c r="AD46" s="17" t="s">
        <v>17</v>
      </c>
      <c r="AE46" s="16"/>
      <c r="AF46" s="16" t="s">
        <v>21</v>
      </c>
      <c r="AG46" s="15" t="str">
        <f>CONCATENATE(J2," - ",I2)</f>
        <v>OPEN - B</v>
      </c>
      <c r="AH46" s="15" t="s">
        <v>4</v>
      </c>
      <c r="AI46" s="15" t="s">
        <v>5</v>
      </c>
      <c r="AJ46" s="15" t="s">
        <v>6</v>
      </c>
      <c r="AK46" s="15" t="s">
        <v>7</v>
      </c>
      <c r="AL46" s="15" t="s">
        <v>8</v>
      </c>
      <c r="AM46" s="15" t="s">
        <v>9</v>
      </c>
      <c r="AN46" s="15" t="s">
        <v>10</v>
      </c>
      <c r="AO46" s="15" t="s">
        <v>11</v>
      </c>
      <c r="AP46" s="15"/>
      <c r="AQ46" s="16"/>
      <c r="AR46" s="18"/>
      <c r="AS46" s="16"/>
      <c r="AT46" s="16"/>
      <c r="AU46" s="19" t="s">
        <v>22</v>
      </c>
      <c r="AV46" s="18" t="str">
        <f>AU47</f>
        <v>Ricardo Pavão</v>
      </c>
      <c r="AW46" s="18" t="str">
        <f>AU48</f>
        <v>Luis Abreu</v>
      </c>
      <c r="AX46" s="18" t="str">
        <f>AU49</f>
        <v>Vasco Henriques</v>
      </c>
      <c r="AY46" s="18" t="str">
        <f>AU50</f>
        <v>André Fernandes</v>
      </c>
      <c r="AZ46" s="18">
        <f>AU51</f>
        <v>0</v>
      </c>
      <c r="BA46" s="18">
        <f>AU52</f>
        <v>0</v>
      </c>
      <c r="BB46" s="16"/>
      <c r="BC46" s="16" t="s">
        <v>18</v>
      </c>
      <c r="BD46" s="16" t="s">
        <v>19</v>
      </c>
      <c r="BE46" s="16" t="s">
        <v>20</v>
      </c>
      <c r="BF46" s="16" t="s">
        <v>17</v>
      </c>
      <c r="BG46" s="14"/>
      <c r="BH46" s="107" t="s">
        <v>17</v>
      </c>
      <c r="BI46" s="14"/>
    </row>
    <row r="47" spans="1:61" ht="18" hidden="1" customHeight="1" x14ac:dyDescent="0.25">
      <c r="A47" s="14"/>
      <c r="B47" s="14"/>
      <c r="C47" s="14"/>
      <c r="D47" s="14"/>
      <c r="E47" s="14"/>
      <c r="F47" s="14"/>
      <c r="G47" s="14"/>
      <c r="H47" s="14"/>
      <c r="I47" s="15">
        <f>IF(J3&lt;&gt;0,1,"")</f>
        <v>1</v>
      </c>
      <c r="J47" s="16" t="str">
        <f>IF(J3="","",VLOOKUP(AC47,BE47:BG52,3,FALSE))</f>
        <v>Ricardo Pavão</v>
      </c>
      <c r="K47" s="16">
        <f>IFERROR(VLOOKUP(J47,AG47:AO52,2,FALSE),"")</f>
        <v>3</v>
      </c>
      <c r="L47" s="16">
        <f>IFERROR(VLOOKUP(J47,AG47:AO52,3,FALSE),"")</f>
        <v>3</v>
      </c>
      <c r="M47" s="16">
        <f>IFERROR(VLOOKUP(J47,AG47:AO52,4,FALSE),"")</f>
        <v>0</v>
      </c>
      <c r="N47" s="16">
        <f>IFERROR(VLOOKUP(J47,AG47:AO52,5,FALSE),"")</f>
        <v>0</v>
      </c>
      <c r="O47" s="16">
        <f>IFERROR(VLOOKUP(J47,AG47:AO52,6,FALSE),"")</f>
        <v>11</v>
      </c>
      <c r="P47" s="16">
        <f>IFERROR(VLOOKUP(J47,AG47:AO52,7,FALSE),"")</f>
        <v>3</v>
      </c>
      <c r="Q47" s="16">
        <f>IFERROR(VLOOKUP(J47,AG47:AO52,8,FALSE),"")</f>
        <v>8</v>
      </c>
      <c r="R47" s="16">
        <f>IFERROR(VLOOKUP(J47,AG47:AO52,9,FALSE),"")</f>
        <v>9</v>
      </c>
      <c r="S47" s="16" t="str">
        <f>IF(I47="","",IF(AB47=AB48,(IF(AB47=-1,"","Shoot com o 2º")),IF(I47=1,"",IF(AB47=AB53,(IF(AB47=-1,"","Shoot com o 1º")),IF(AB47=AB46,(IF(AB47=-1,"","Shoot com o 1º")),"")))))</f>
        <v/>
      </c>
      <c r="T47" s="16">
        <f>IFERROR(VLOOKUP(J47,AU64:BD69,8,FALSE),"")</f>
        <v>0</v>
      </c>
      <c r="U47" s="16">
        <f>IFERROR(VLOOKUP(J47,AU64:BD69,9,FALSE),"")</f>
        <v>0</v>
      </c>
      <c r="V47" s="16">
        <f>IFERROR(T47-U47,"")</f>
        <v>0</v>
      </c>
      <c r="W47" s="16">
        <f>IFERROR(VLOOKUP(J47,AU64:BD69,10,FALSE),"")</f>
        <v>0</v>
      </c>
      <c r="X47" s="16"/>
      <c r="Y47" s="20">
        <f>IF(I47="","",IFERROR(VLOOKUP(J47,BG47:BH52,2,FALSE),0))</f>
        <v>0</v>
      </c>
      <c r="Z47" s="21"/>
      <c r="AA47" s="22">
        <f>IFERROR(LARGE(BC47:BC52,I47),"")</f>
        <v>8.9999699999999994</v>
      </c>
      <c r="AB47" s="23">
        <f>IFERROR(LARGE(BD47:BD52,I47),"")</f>
        <v>9.0080799999999979</v>
      </c>
      <c r="AC47" s="24">
        <f>IFERROR(LARGE(BE47:BE52,I47),"")</f>
        <v>9.0080799998999979</v>
      </c>
      <c r="AD47" s="25">
        <f>IFERROR(AC47+(Y47/100),"")</f>
        <v>9.0080799998999979</v>
      </c>
      <c r="AE47" s="16"/>
      <c r="AF47" s="16">
        <v>1</v>
      </c>
      <c r="AG47" s="18" t="str">
        <f t="shared" ref="AG47:AG52" si="34">J3</f>
        <v>Ricardo Pavão</v>
      </c>
      <c r="AH47" s="16">
        <f>SUM(AI47:AK47)</f>
        <v>3</v>
      </c>
      <c r="AI47" s="16">
        <f>COUNTIFS(AH56:AH70,AG47,AP56:AP70,AI46)+COUNTIFS(AK56:AK70,AG47,AQ56:AQ70,AI46)</f>
        <v>3</v>
      </c>
      <c r="AJ47" s="16">
        <f>COUNTIFS(AH56:AH70,AG47,AP56:AP70,AJ46)+COUNTIFS(AK56:AK70,AG47,AQ56:AQ70,AJ46)</f>
        <v>0</v>
      </c>
      <c r="AK47" s="14">
        <f>COUNTIFS(AH56:AH70,AG47,AP56:AP70,AK46)+COUNTIFS(AK56:AK70,AG47,AQ56:AQ70,AK46)</f>
        <v>0</v>
      </c>
      <c r="AL47" s="14">
        <f>SUMIF(AH56:AH70,AG47,AI56:AI70)+SUMIF(AK56:AK70,AG47,AJ56:AJ70)</f>
        <v>11</v>
      </c>
      <c r="AM47" s="14">
        <f>SUMIF(AH56:AH70,AG47,AJ56:AJ70)+SUMIF(AK56:AK70,AG47,AI56:AI70)</f>
        <v>3</v>
      </c>
      <c r="AN47" s="16">
        <f>AL47-AM47</f>
        <v>8</v>
      </c>
      <c r="AO47" s="16">
        <f>(3*AI47)+(1*AJ47)+(0*AK47)</f>
        <v>9</v>
      </c>
      <c r="AP47" s="26"/>
      <c r="AQ47" s="22"/>
      <c r="AR47" s="27"/>
      <c r="AS47" s="22"/>
      <c r="AT47" s="22"/>
      <c r="AU47" s="18" t="str">
        <f t="shared" ref="AU47:AU52" si="35">AG47</f>
        <v>Ricardo Pavão</v>
      </c>
      <c r="AV47" s="28">
        <f>IF((AO47-AO47)=0,(AV56),0)</f>
        <v>0</v>
      </c>
      <c r="AW47" s="28">
        <f>IF((AO47-AO48)=0,(AW56),0)</f>
        <v>0</v>
      </c>
      <c r="AX47" s="28">
        <f>IF((AO47-AO49)=0,(AX56),0)</f>
        <v>0</v>
      </c>
      <c r="AY47" s="28">
        <f>IF((AO47-AO50)=0,(AY56),0)</f>
        <v>0</v>
      </c>
      <c r="AZ47" s="28">
        <f>IF((AO47-AO51)=0,(AZ56),0)</f>
        <v>0</v>
      </c>
      <c r="BA47" s="28">
        <f>IF((AO47-AO52)=0,(BA56),0)</f>
        <v>0</v>
      </c>
      <c r="BB47" s="28"/>
      <c r="BC47" s="22">
        <f>IF(AH47=0,-1,AO47+(SUM(AV47:BA47)/20)-(AH47/100000))</f>
        <v>8.9999699999999994</v>
      </c>
      <c r="BD47" s="22">
        <f t="shared" ref="BD47:BD52" si="36">BC47+(AN47/1000)+(AL47/100000)</f>
        <v>9.0080799999999979</v>
      </c>
      <c r="BE47" s="29">
        <f t="shared" ref="BE47:BE52" si="37">BD47-(AF47/10000000000)</f>
        <v>9.0080799998999979</v>
      </c>
      <c r="BF47" s="29">
        <f>BE47+(BH47/10000000)</f>
        <v>9.0080799998999979</v>
      </c>
      <c r="BG47" s="18" t="str">
        <f t="shared" ref="BG47:BG52" si="38">AG47</f>
        <v>Ricardo Pavão</v>
      </c>
      <c r="BH47" s="133">
        <f t="shared" ref="BH47:BH52" si="39">BD64+((BB64-BC64)/10)+(BB64/100)</f>
        <v>0</v>
      </c>
      <c r="BI47" s="14"/>
    </row>
    <row r="48" spans="1:61" ht="18" hidden="1" customHeight="1" x14ac:dyDescent="0.25">
      <c r="A48" s="14"/>
      <c r="B48" s="14"/>
      <c r="C48" s="14"/>
      <c r="D48" s="14"/>
      <c r="E48" s="14"/>
      <c r="F48" s="14"/>
      <c r="G48" s="14"/>
      <c r="H48" s="14"/>
      <c r="I48" s="15">
        <f>IF(J4&lt;&gt;0,I47+1,"")</f>
        <v>2</v>
      </c>
      <c r="J48" s="16" t="str">
        <f>IF(J4="","",VLOOKUP(AC48,BE47:BG52,3,FALSE))</f>
        <v>Luis Abreu</v>
      </c>
      <c r="K48" s="16">
        <f>IFERROR(VLOOKUP(J48,AG47:AO52,2,FALSE),"")</f>
        <v>3</v>
      </c>
      <c r="L48" s="16">
        <f>IFERROR(VLOOKUP(J48,AG47:AO52,3,FALSE),"")</f>
        <v>1</v>
      </c>
      <c r="M48" s="16">
        <f>IFERROR(VLOOKUP(J48,AG47:AO52,4,FALSE),"")</f>
        <v>1</v>
      </c>
      <c r="N48" s="16">
        <f>IFERROR(VLOOKUP(J48,AG47:AO52,5,FALSE),"")</f>
        <v>1</v>
      </c>
      <c r="O48" s="16">
        <f>IFERROR(VLOOKUP(J48,AG47:AO52,6,FALSE),"")</f>
        <v>10</v>
      </c>
      <c r="P48" s="16">
        <f>IFERROR(VLOOKUP(J48,AG47:AO52,7,FALSE),"")</f>
        <v>5</v>
      </c>
      <c r="Q48" s="16">
        <f>IFERROR(VLOOKUP(J48,AG47:AO52,8,FALSE),"")</f>
        <v>5</v>
      </c>
      <c r="R48" s="16">
        <f>IFERROR(VLOOKUP(J48,AG47:AO52,9,FALSE),"")</f>
        <v>4</v>
      </c>
      <c r="S48" s="16" t="str">
        <f>IF(I48="","",IF(AB48=AB49,(IF(AB48=-1,"","Shoot com o 3º")),IF(I48=1,"",IF(AB48=AB53,(IF(AB48=-1,"","Shoot com o 1º")),IF(AB48=AB47,(IF(AB48=-1,"","Shoot com o 1º")),"")))))</f>
        <v/>
      </c>
      <c r="T48" s="16">
        <f>IFERROR(VLOOKUP(J48,AU64:BD69,8,FALSE),"")</f>
        <v>0</v>
      </c>
      <c r="U48" s="16">
        <f>IFERROR(VLOOKUP(J48,AU64:BD69,9,FALSE),"")</f>
        <v>0</v>
      </c>
      <c r="V48" s="16">
        <f t="shared" ref="V48:V52" si="40">IFERROR(T48-U48,"")</f>
        <v>0</v>
      </c>
      <c r="W48" s="16">
        <f>IFERROR(VLOOKUP(J48,AU64:BD69,10,FALSE),"")</f>
        <v>0</v>
      </c>
      <c r="X48" s="16"/>
      <c r="Y48" s="20">
        <f>IF(I48="","",IFERROR(VLOOKUP(J48,BG47:BH52,2,FALSE),0))</f>
        <v>0</v>
      </c>
      <c r="Z48" s="21"/>
      <c r="AA48" s="22">
        <f>IFERROR(LARGE(BC47:BC52,I48),"")</f>
        <v>4.0499700000000001</v>
      </c>
      <c r="AB48" s="23">
        <f>IFERROR(LARGE(BD47:BD52,I48),"")</f>
        <v>4.0550699999999997</v>
      </c>
      <c r="AC48" s="24">
        <f>IFERROR(LARGE(BE47:BE52,I48),"")</f>
        <v>4.0550699997999997</v>
      </c>
      <c r="AD48" s="25">
        <f>IFERROR(AC48+(Y48/100),"")</f>
        <v>4.0550699997999997</v>
      </c>
      <c r="AE48" s="16"/>
      <c r="AF48" s="16">
        <v>2</v>
      </c>
      <c r="AG48" s="18" t="str">
        <f t="shared" si="34"/>
        <v>Luis Abreu</v>
      </c>
      <c r="AH48" s="16">
        <f>SUM(AI48:AK48)</f>
        <v>3</v>
      </c>
      <c r="AI48" s="16">
        <f>COUNTIFS(AH56:AH70,AG48,AP56:AP70,AI46)+COUNTIFS(AK56:AK70,AG48,AQ56:AQ70,AI46)</f>
        <v>1</v>
      </c>
      <c r="AJ48" s="16">
        <f>COUNTIFS(AH56:AH70,AG48,AP56:AP70,AJ46)+COUNTIFS(AK56:AK70,AG48,AQ56:AQ70,AJ46)</f>
        <v>1</v>
      </c>
      <c r="AK48" s="14">
        <f>COUNTIFS(AH56:AH70,AG48,AP56:AP70,AK46)+COUNTIFS(AK56:AK70,AG48,AQ56:AQ70,AK46)</f>
        <v>1</v>
      </c>
      <c r="AL48" s="14">
        <f>SUMIF(AH56:AH70,AG48,AI56:AI70)+SUMIF(AK56:AK70,AG48,AJ56:AJ70)</f>
        <v>10</v>
      </c>
      <c r="AM48" s="14">
        <f>SUMIF(AH56:AH70,AG48,AJ56:AJ70)+SUMIF(AK56:AK70,AG48,AI56:AI70)</f>
        <v>5</v>
      </c>
      <c r="AN48" s="16">
        <f>AL48-AM48</f>
        <v>5</v>
      </c>
      <c r="AO48" s="16">
        <f>(3*AI48)+(1*AJ48)+(0*AK48)</f>
        <v>4</v>
      </c>
      <c r="AP48" s="26"/>
      <c r="AQ48" s="22"/>
      <c r="AR48" s="27"/>
      <c r="AS48" s="22"/>
      <c r="AT48" s="22"/>
      <c r="AU48" s="18" t="str">
        <f t="shared" si="35"/>
        <v>Luis Abreu</v>
      </c>
      <c r="AV48" s="28">
        <f>IF((AO48-AO47)=0,(AV57),0)</f>
        <v>0</v>
      </c>
      <c r="AW48" s="28">
        <f>IF((AO48-AO48)=0,(AW57),0)</f>
        <v>0</v>
      </c>
      <c r="AX48" s="28">
        <f>IF((AO48-AO49)=0,(AX57),0)</f>
        <v>0</v>
      </c>
      <c r="AY48" s="28">
        <f>IF((AO48-AO50)=0,(AY57),0)</f>
        <v>1</v>
      </c>
      <c r="AZ48" s="28">
        <f>IF((AO48-AO51)=0,(AZ57),0)</f>
        <v>0</v>
      </c>
      <c r="BA48" s="28">
        <f>IF((AO48-AO52)=0,(BA57),0)</f>
        <v>0</v>
      </c>
      <c r="BB48" s="28"/>
      <c r="BC48" s="22">
        <f t="shared" ref="BC48:BC52" si="41">IF(AH48=0,-1,AO48+(SUM(AV48:BA48)/20)-(AH48/100000))</f>
        <v>4.0499700000000001</v>
      </c>
      <c r="BD48" s="22">
        <f t="shared" si="36"/>
        <v>4.0550699999999997</v>
      </c>
      <c r="BE48" s="29">
        <f t="shared" si="37"/>
        <v>4.0550699997999997</v>
      </c>
      <c r="BF48" s="29">
        <f t="shared" ref="BF48:BF52" si="42">BE48+(BH48/10000000)</f>
        <v>4.0550699997999997</v>
      </c>
      <c r="BG48" s="18" t="str">
        <f t="shared" si="38"/>
        <v>Luis Abreu</v>
      </c>
      <c r="BH48" s="133">
        <f t="shared" si="39"/>
        <v>0</v>
      </c>
      <c r="BI48" s="14"/>
    </row>
    <row r="49" spans="1:61" ht="18" hidden="1" customHeight="1" x14ac:dyDescent="0.25">
      <c r="A49" s="14"/>
      <c r="B49" s="14"/>
      <c r="C49" s="14"/>
      <c r="D49" s="14"/>
      <c r="E49" s="14"/>
      <c r="F49" s="14"/>
      <c r="G49" s="14"/>
      <c r="H49" s="14"/>
      <c r="I49" s="15">
        <f>IF(J5&lt;&gt;0,I48+1,"")</f>
        <v>3</v>
      </c>
      <c r="J49" s="16" t="str">
        <f>IF(J5="","",VLOOKUP(AC49,BE47:BG52,3,FALSE))</f>
        <v>André Fernandes</v>
      </c>
      <c r="K49" s="16">
        <f>IFERROR(VLOOKUP(J49,AG47:AO52,2,FALSE),"")</f>
        <v>3</v>
      </c>
      <c r="L49" s="16">
        <f>IFERROR(VLOOKUP(J49,AG47:AO52,3,FALSE),"")</f>
        <v>1</v>
      </c>
      <c r="M49" s="16">
        <f>IFERROR(VLOOKUP(J49,AG47:AO52,4,FALSE),"")</f>
        <v>1</v>
      </c>
      <c r="N49" s="16">
        <f>IFERROR(VLOOKUP(J49,AG47:AO52,5,FALSE),"")</f>
        <v>1</v>
      </c>
      <c r="O49" s="16">
        <f>IFERROR(VLOOKUP(J49,AG47:AO52,6,FALSE),"")</f>
        <v>5</v>
      </c>
      <c r="P49" s="16">
        <f>IFERROR(VLOOKUP(J49,AG47:AO52,7,FALSE),"")</f>
        <v>4</v>
      </c>
      <c r="Q49" s="16">
        <f>IFERROR(VLOOKUP(J49,AG47:AO52,8,FALSE),"")</f>
        <v>1</v>
      </c>
      <c r="R49" s="16">
        <f>IFERROR(VLOOKUP(J49,AG47:AO52,9,FALSE),"")</f>
        <v>4</v>
      </c>
      <c r="S49" s="16" t="str">
        <f>IF(I49="","",IF(AB49=AB50,(IF(AB49=-1,"","Shoot com o 4º")),IF(I49=1,"",IF(AB49=AB53,(IF(AB49=-1,"","Shoot com o 1º")),IF(AB49=AB48,(IF(AB49=-1,"","Shoot com o 2º")),"")))))</f>
        <v/>
      </c>
      <c r="T49" s="16">
        <f>IFERROR(VLOOKUP(J49,AU64:BD69,8,FALSE),"")</f>
        <v>0</v>
      </c>
      <c r="U49" s="16">
        <f>IFERROR(VLOOKUP(J49,AU64:BD69,9,FALSE),"")</f>
        <v>0</v>
      </c>
      <c r="V49" s="16">
        <f t="shared" si="40"/>
        <v>0</v>
      </c>
      <c r="W49" s="16">
        <f>IFERROR(VLOOKUP(J49,AU64:BD69,10,FALSE),"")</f>
        <v>0</v>
      </c>
      <c r="X49" s="16"/>
      <c r="Y49" s="20">
        <f>IF(I49="","",IFERROR(VLOOKUP(J49,BG47:BH52,2,FALSE),0))</f>
        <v>0</v>
      </c>
      <c r="Z49" s="21"/>
      <c r="AA49" s="22">
        <f>IFERROR(LARGE(BC47:BC52,I49),"")</f>
        <v>4.0499700000000001</v>
      </c>
      <c r="AB49" s="23">
        <f>IFERROR(LARGE(BD47:BD52,I49),"")</f>
        <v>4.0510200000000003</v>
      </c>
      <c r="AC49" s="24">
        <f>IFERROR(LARGE(BE47:BE52,I49),"")</f>
        <v>4.0510199996000003</v>
      </c>
      <c r="AD49" s="25">
        <f>IFERROR(AC49+(Y49/100),"")</f>
        <v>4.0510199996000003</v>
      </c>
      <c r="AE49" s="16"/>
      <c r="AF49" s="16">
        <v>3</v>
      </c>
      <c r="AG49" s="18" t="str">
        <f t="shared" si="34"/>
        <v>Vasco Henriques</v>
      </c>
      <c r="AH49" s="16">
        <f>SUM(AI49:AK49)</f>
        <v>3</v>
      </c>
      <c r="AI49" s="16">
        <f>COUNTIFS(AH56:AH70,AG49,AP56:AP70,AI46)+COUNTIFS(AK56:AK70,AG49,AQ56:AQ70,AI46)</f>
        <v>0</v>
      </c>
      <c r="AJ49" s="16">
        <f>COUNTIFS(AH56:AH70,AG49,AP56:AP70,AJ46)+COUNTIFS(AK56:AK70,AG49,AQ56:AQ70,AJ46)</f>
        <v>0</v>
      </c>
      <c r="AK49" s="14">
        <f>COUNTIFS(AH56:AH70,AG49,AP56:AP70,AK46)+COUNTIFS(AK56:AK70,AG49,AQ56:AQ70,AK46)</f>
        <v>3</v>
      </c>
      <c r="AL49" s="14">
        <f>SUMIF(AH56:AH70,AG49,AI56:AI70)+SUMIF(AK56:AK70,AG49,AJ56:AJ70)</f>
        <v>1</v>
      </c>
      <c r="AM49" s="14">
        <f>SUMIF(AH56:AH70,AG49,AJ56:AJ70)+SUMIF(AK56:AK70,AG49,AI56:AI70)</f>
        <v>15</v>
      </c>
      <c r="AN49" s="16">
        <f>AL49-AM49</f>
        <v>-14</v>
      </c>
      <c r="AO49" s="16">
        <f>(3*AI49)+(1*AJ49)+(0*AK49)</f>
        <v>0</v>
      </c>
      <c r="AP49" s="26"/>
      <c r="AQ49" s="22"/>
      <c r="AR49" s="27"/>
      <c r="AS49" s="22"/>
      <c r="AT49" s="22"/>
      <c r="AU49" s="18" t="str">
        <f t="shared" si="35"/>
        <v>Vasco Henriques</v>
      </c>
      <c r="AV49" s="28">
        <f>IF((AO49-AO47)=0,(AV58),0)</f>
        <v>0</v>
      </c>
      <c r="AW49" s="28">
        <f>IF((AO49-AO48)=0,(AW58),0)</f>
        <v>0</v>
      </c>
      <c r="AX49" s="28">
        <f>IF((AO49-AO49)=0,(AX58),0)</f>
        <v>0</v>
      </c>
      <c r="AY49" s="28">
        <f>IF((AO49-AO50)=0,(AY58),0)</f>
        <v>0</v>
      </c>
      <c r="AZ49" s="28">
        <f>IF((AO49-AO51)=0,(AZ58),0)</f>
        <v>0</v>
      </c>
      <c r="BA49" s="28">
        <f>IF((AO49-AO52)=0,(BA58),0)</f>
        <v>0</v>
      </c>
      <c r="BB49" s="28"/>
      <c r="BC49" s="22">
        <f t="shared" si="41"/>
        <v>-3.0000000000000001E-5</v>
      </c>
      <c r="BD49" s="22">
        <f t="shared" si="36"/>
        <v>-1.4020000000000001E-2</v>
      </c>
      <c r="BE49" s="29">
        <f t="shared" si="37"/>
        <v>-1.4020000300000002E-2</v>
      </c>
      <c r="BF49" s="29">
        <f t="shared" si="42"/>
        <v>-1.4020000300000002E-2</v>
      </c>
      <c r="BG49" s="18" t="str">
        <f t="shared" si="38"/>
        <v>Vasco Henriques</v>
      </c>
      <c r="BH49" s="133">
        <f t="shared" si="39"/>
        <v>0</v>
      </c>
      <c r="BI49" s="14"/>
    </row>
    <row r="50" spans="1:61" ht="18" hidden="1" customHeight="1" x14ac:dyDescent="0.25">
      <c r="A50" s="14"/>
      <c r="B50" s="14"/>
      <c r="C50" s="14"/>
      <c r="D50" s="14"/>
      <c r="E50" s="14"/>
      <c r="F50" s="14"/>
      <c r="G50" s="14"/>
      <c r="H50" s="14"/>
      <c r="I50" s="15">
        <f>IF(J6&lt;&gt;0,I49+1,"")</f>
        <v>4</v>
      </c>
      <c r="J50" s="16" t="str">
        <f>IF(J6="","",VLOOKUP(AC50,BE47:BG52,3,FALSE))</f>
        <v>Vasco Henriques</v>
      </c>
      <c r="K50" s="16">
        <f>IFERROR(VLOOKUP(J50,AG47:AO52,2,FALSE),"")</f>
        <v>3</v>
      </c>
      <c r="L50" s="16">
        <f>IFERROR(VLOOKUP(J50,AG47:AO52,3,FALSE),"")</f>
        <v>0</v>
      </c>
      <c r="M50" s="16">
        <f>IFERROR(VLOOKUP(J50,AG47:AO52,4,FALSE),"")</f>
        <v>0</v>
      </c>
      <c r="N50" s="16">
        <f>IFERROR(VLOOKUP(J50,AG47:AO52,5,FALSE),"")</f>
        <v>3</v>
      </c>
      <c r="O50" s="16">
        <f>IFERROR(VLOOKUP(J50,AG47:AO52,6,FALSE),"")</f>
        <v>1</v>
      </c>
      <c r="P50" s="16">
        <f>IFERROR(VLOOKUP(J50,AG47:AO52,7,FALSE),"")</f>
        <v>15</v>
      </c>
      <c r="Q50" s="16">
        <f>IFERROR(VLOOKUP(J50,AG47:AO52,8,FALSE),"")</f>
        <v>-14</v>
      </c>
      <c r="R50" s="16">
        <f>IFERROR(VLOOKUP(J50,AG47:AO52,9,FALSE),"")</f>
        <v>0</v>
      </c>
      <c r="S50" s="16" t="str">
        <f>IF(I50="","",IF(AB50=AB51,(IF(AB50=-1,"","Shoot com o 5º")),IF(I50=1,"",IF(AB50=AB53,(IF(AB50=-1,"","Shoot com o 1º")),IF(AB50=AB49,(IF(AB50=-1,"","Shoot com o 3º")),"")))))</f>
        <v/>
      </c>
      <c r="T50" s="16">
        <f>IFERROR(VLOOKUP(J50,AU64:BD69,8,FALSE),"")</f>
        <v>0</v>
      </c>
      <c r="U50" s="16">
        <f>IFERROR(VLOOKUP(J50,AU64:BD69,9,FALSE),"")</f>
        <v>0</v>
      </c>
      <c r="V50" s="16">
        <f t="shared" si="40"/>
        <v>0</v>
      </c>
      <c r="W50" s="16">
        <f>IFERROR(VLOOKUP(J50,AU64:BD69,10,FALSE),"")</f>
        <v>0</v>
      </c>
      <c r="X50" s="16"/>
      <c r="Y50" s="20">
        <f>IF(I50="","",IFERROR(VLOOKUP(J50,BG47:BH52,2,FALSE),0))</f>
        <v>0</v>
      </c>
      <c r="Z50" s="21"/>
      <c r="AA50" s="22">
        <f>IFERROR(LARGE(BC47:BC52,I50),"")</f>
        <v>-3.0000000000000001E-5</v>
      </c>
      <c r="AB50" s="23">
        <f>IFERROR(LARGE(BD47:BD52,I50),"")</f>
        <v>-1.4020000000000001E-2</v>
      </c>
      <c r="AC50" s="24">
        <f>IFERROR(LARGE(BE47:BE52,I50),"")</f>
        <v>-1.4020000300000002E-2</v>
      </c>
      <c r="AD50" s="25">
        <f>IFERROR(AC50+(Y50/100),"")</f>
        <v>-1.4020000300000002E-2</v>
      </c>
      <c r="AE50" s="16"/>
      <c r="AF50" s="16">
        <v>4</v>
      </c>
      <c r="AG50" s="18" t="str">
        <f t="shared" si="34"/>
        <v>André Fernandes</v>
      </c>
      <c r="AH50" s="16">
        <f>SUM(AI50:AK50)</f>
        <v>3</v>
      </c>
      <c r="AI50" s="16">
        <f>COUNTIFS(AH56:AH70,AG50,AP56:AP70,AI46)+COUNTIFS(AK56:AK70,AG50,AQ56:AQ70,AI46)</f>
        <v>1</v>
      </c>
      <c r="AJ50" s="16">
        <f>COUNTIFS(AH56:AH70,AG50,AP56:AP70,AJ46)+COUNTIFS(AK56:AK70,AG50,AQ56:AQ70,AJ46)</f>
        <v>1</v>
      </c>
      <c r="AK50" s="14">
        <f>COUNTIFS(AH56:AH70,AG50,AP56:AP70,AK46)+COUNTIFS(AK56:AK70,AG50,AQ56:AQ70,AK46)</f>
        <v>1</v>
      </c>
      <c r="AL50" s="14">
        <f>SUMIF(AH56:AH70,AG50,AI56:AI70)+SUMIF(AK56:AK70,AG50,AJ56:AJ70)</f>
        <v>5</v>
      </c>
      <c r="AM50" s="14">
        <f>SUMIF(AH56:AH70,AG50,AJ56:AJ70)+SUMIF(AK56:AK70,AG50,AI56:AI70)</f>
        <v>4</v>
      </c>
      <c r="AN50" s="16">
        <f>AL50-AM50</f>
        <v>1</v>
      </c>
      <c r="AO50" s="16">
        <f>(3*AI50)+(1*AJ50)+(0*AK50)</f>
        <v>4</v>
      </c>
      <c r="AP50" s="26"/>
      <c r="AQ50" s="22"/>
      <c r="AR50" s="27"/>
      <c r="AS50" s="22"/>
      <c r="AT50" s="22"/>
      <c r="AU50" s="18" t="str">
        <f t="shared" si="35"/>
        <v>André Fernandes</v>
      </c>
      <c r="AV50" s="28">
        <f>IF((AO50-AO47)=0,(AV59),0)</f>
        <v>0</v>
      </c>
      <c r="AW50" s="28">
        <f>IF((AO50-AO48)=0,(AW59),0)</f>
        <v>1</v>
      </c>
      <c r="AX50" s="28">
        <f>IF((AO50-AO49)=0,(AX59),0)</f>
        <v>0</v>
      </c>
      <c r="AY50" s="28">
        <f>IF((AO50-AO50)=0,(AY59),0)</f>
        <v>0</v>
      </c>
      <c r="AZ50" s="28">
        <f>IF((AO50-AO51)=0,(AZ59),0)</f>
        <v>0</v>
      </c>
      <c r="BA50" s="28">
        <f>IF((AO50-AO52)=0,(BA59),0)</f>
        <v>0</v>
      </c>
      <c r="BB50" s="30"/>
      <c r="BC50" s="22">
        <f t="shared" si="41"/>
        <v>4.0499700000000001</v>
      </c>
      <c r="BD50" s="22">
        <f t="shared" si="36"/>
        <v>4.0510200000000003</v>
      </c>
      <c r="BE50" s="29">
        <f t="shared" si="37"/>
        <v>4.0510199996000003</v>
      </c>
      <c r="BF50" s="29">
        <f t="shared" si="42"/>
        <v>4.0510199996000003</v>
      </c>
      <c r="BG50" s="18" t="str">
        <f t="shared" si="38"/>
        <v>André Fernandes</v>
      </c>
      <c r="BH50" s="133">
        <f t="shared" si="39"/>
        <v>0</v>
      </c>
      <c r="BI50" s="14"/>
    </row>
    <row r="51" spans="1:61" ht="18" hidden="1" customHeight="1" x14ac:dyDescent="0.25">
      <c r="A51" s="14"/>
      <c r="B51" s="14"/>
      <c r="C51" s="14"/>
      <c r="D51" s="14"/>
      <c r="E51" s="14"/>
      <c r="F51" s="14"/>
      <c r="G51" s="14"/>
      <c r="H51" s="14"/>
      <c r="I51" s="15" t="str">
        <f>IF(J7&lt;&gt;0,I50+1,"")</f>
        <v/>
      </c>
      <c r="J51" s="16" t="str">
        <f>IF(J7="","",VLOOKUP(AC51,BE47:BG52,3,FALSE))</f>
        <v/>
      </c>
      <c r="K51" s="16" t="str">
        <f>IFERROR(VLOOKUP(J51,AG47:AO52,2,FALSE),"")</f>
        <v/>
      </c>
      <c r="L51" s="16" t="str">
        <f>IFERROR(VLOOKUP(J51,AG47:AO52,3,FALSE),"")</f>
        <v/>
      </c>
      <c r="M51" s="16" t="str">
        <f>IFERROR(VLOOKUP(J51,AG47:AO52,4,FALSE),"")</f>
        <v/>
      </c>
      <c r="N51" s="16" t="str">
        <f>IFERROR(VLOOKUP(J51,AG47:AO52,5,FALSE),"")</f>
        <v/>
      </c>
      <c r="O51" s="16" t="str">
        <f>IFERROR(VLOOKUP(J51,AG47:AO52,6,FALSE),"")</f>
        <v/>
      </c>
      <c r="P51" s="16" t="str">
        <f>IFERROR(VLOOKUP(J51,AG47:AO52,7,FALSE),"")</f>
        <v/>
      </c>
      <c r="Q51" s="16" t="str">
        <f>IFERROR(VLOOKUP(J51,AG47:AO52,8,FALSE),"")</f>
        <v/>
      </c>
      <c r="R51" s="16" t="str">
        <f>IFERROR(VLOOKUP(J51,AG47:AO52,9,FALSE),"")</f>
        <v/>
      </c>
      <c r="S51" s="16" t="str">
        <f>IF(I51="","",IF(AB51=AB52,(IF(AB51=-1,"","Shoot com o 6º")),IF(I51=1,"",IF(AB51=AB53,(IF(AB51=-1,"","Shoot com o 1º")),IF(AB51=AB50,(IF(AB51=-1,"","Shoot com o 4º")),"")))))</f>
        <v/>
      </c>
      <c r="T51" s="16" t="str">
        <f>IFERROR(VLOOKUP(J51,AU64:BD69,8,FALSE),"")</f>
        <v/>
      </c>
      <c r="U51" s="16" t="str">
        <f>IFERROR(VLOOKUP(J51,AU64:BD69,9,FALSE),"")</f>
        <v/>
      </c>
      <c r="V51" s="16" t="str">
        <f t="shared" si="40"/>
        <v/>
      </c>
      <c r="W51" s="16" t="str">
        <f>IFERROR(VLOOKUP(J51,AU64:BD69,10,FALSE),"")</f>
        <v/>
      </c>
      <c r="X51" s="16"/>
      <c r="Y51" s="20" t="str">
        <f>IF(I51="","",IFERROR(VLOOKUP(J51,BG47:BH52,2,FALSE),0))</f>
        <v/>
      </c>
      <c r="Z51" s="21"/>
      <c r="AA51" s="22" t="str">
        <f>IFERROR(LARGE(BC47:BC52,I51),"")</f>
        <v/>
      </c>
      <c r="AB51" s="23" t="str">
        <f>IFERROR(LARGE(BD47:BD52,I51),"")</f>
        <v/>
      </c>
      <c r="AC51" s="24" t="str">
        <f>IFERROR(LARGE(BE47:BE52,I51),"")</f>
        <v/>
      </c>
      <c r="AD51" s="25" t="str">
        <f t="shared" ref="AD51:AD52" si="43">IFERROR(AC51+(Y51/10000),"")</f>
        <v/>
      </c>
      <c r="AE51" s="16"/>
      <c r="AF51" s="16">
        <v>5</v>
      </c>
      <c r="AG51" s="18">
        <f t="shared" si="34"/>
        <v>0</v>
      </c>
      <c r="AH51" s="16">
        <f t="shared" ref="AH51" si="44">SUM(AI51:AK51)</f>
        <v>0</v>
      </c>
      <c r="AI51" s="16">
        <f>COUNTIFS(AH56:AH70,AG51,AP56:AP70,AI46)+COUNTIFS(AK56:AK70,AG51,AQ56:AQ70,AI46)</f>
        <v>0</v>
      </c>
      <c r="AJ51" s="16">
        <f>COUNTIFS(AH56:AH70,AG51,AP56:AP70,AJ46)+COUNTIFS(AK56:AK70,AG51,AQ56:AQ70,AJ46)</f>
        <v>0</v>
      </c>
      <c r="AK51" s="14">
        <f>COUNTIFS(AH56:AH70,AG51,AP56:AP70,AK46)+COUNTIFS(AK56:AK70,AG51,AQ56:AQ70,AK46)</f>
        <v>0</v>
      </c>
      <c r="AL51" s="14">
        <f>SUMIF(AH56:AH70,AG51,AI56:AI70)+SUMIF(AK56:AK70,AG51,AJ56:AJ70)</f>
        <v>0</v>
      </c>
      <c r="AM51" s="14">
        <f>SUMIF(AH56:AH70,AG51,AJ56:AJ70)+SUMIF(AK56:AK70,AG51,AI56:AI70)</f>
        <v>0</v>
      </c>
      <c r="AN51" s="16">
        <f>AL51-AM51</f>
        <v>0</v>
      </c>
      <c r="AO51" s="16">
        <f t="shared" ref="AO51" si="45">(3*AI51)+(1*AJ51)+(0*AK51)</f>
        <v>0</v>
      </c>
      <c r="AP51" s="26"/>
      <c r="AQ51" s="22"/>
      <c r="AR51" s="27"/>
      <c r="AS51" s="22"/>
      <c r="AT51" s="22"/>
      <c r="AU51" s="18">
        <f t="shared" si="35"/>
        <v>0</v>
      </c>
      <c r="AV51" s="28">
        <f>IF((AO51-AO47)=0,(AV60),0)</f>
        <v>0</v>
      </c>
      <c r="AW51" s="28">
        <f>IF((AO51-AO48)=0,(AW60),0)</f>
        <v>0</v>
      </c>
      <c r="AX51" s="28">
        <f>IF((AO51-AO49)=0,(AX60),0)</f>
        <v>0</v>
      </c>
      <c r="AY51" s="28">
        <f>IF((AO51-AO50)=0,(AY60),0)</f>
        <v>0</v>
      </c>
      <c r="AZ51" s="28">
        <f>IF((AO51-AO51)=0,(AZ60),0)</f>
        <v>0</v>
      </c>
      <c r="BA51" s="28">
        <f>IF((AO51-AO52)=0,(BA60),0)</f>
        <v>0</v>
      </c>
      <c r="BB51" s="30"/>
      <c r="BC51" s="22">
        <f t="shared" si="41"/>
        <v>-1</v>
      </c>
      <c r="BD51" s="22">
        <f t="shared" si="36"/>
        <v>-1</v>
      </c>
      <c r="BE51" s="29">
        <f t="shared" si="37"/>
        <v>-1.0000000005</v>
      </c>
      <c r="BF51" s="29">
        <f t="shared" si="42"/>
        <v>-1.0000000005</v>
      </c>
      <c r="BG51" s="18">
        <f t="shared" si="38"/>
        <v>0</v>
      </c>
      <c r="BH51" s="133">
        <f t="shared" si="39"/>
        <v>0</v>
      </c>
      <c r="BI51" s="14"/>
    </row>
    <row r="52" spans="1:61" ht="18" hidden="1" customHeight="1" x14ac:dyDescent="0.25">
      <c r="A52" s="14"/>
      <c r="B52" s="14"/>
      <c r="C52" s="14"/>
      <c r="D52" s="14"/>
      <c r="E52" s="14"/>
      <c r="F52" s="14"/>
      <c r="G52" s="14"/>
      <c r="H52" s="14"/>
      <c r="I52" s="15" t="str">
        <f>IF(J8&lt;&gt;0,I51+1,"")</f>
        <v/>
      </c>
      <c r="J52" s="16" t="str">
        <f>IF(J8="","",VLOOKUP(AC52,BE47:BG52,3,FALSE))</f>
        <v/>
      </c>
      <c r="K52" s="16" t="str">
        <f>IFERROR(VLOOKUP(J52,AG47:AO52,2,FALSE),"")</f>
        <v/>
      </c>
      <c r="L52" s="16" t="str">
        <f>IFERROR(VLOOKUP(J52,AG47:AO52,3,FALSE),"")</f>
        <v/>
      </c>
      <c r="M52" s="16" t="str">
        <f>IFERROR(VLOOKUP(J52,AG47:AO52,4,FALSE),"")</f>
        <v/>
      </c>
      <c r="N52" s="16" t="str">
        <f>IFERROR(VLOOKUP(J52,AG47:AO52,5,FALSE),"")</f>
        <v/>
      </c>
      <c r="O52" s="16" t="str">
        <f>IFERROR(VLOOKUP(J52,AG47:AO52,6,FALSE),"")</f>
        <v/>
      </c>
      <c r="P52" s="16" t="str">
        <f>IFERROR(VLOOKUP(J52,AG47:AO52,7,FALSE),"")</f>
        <v/>
      </c>
      <c r="Q52" s="16" t="str">
        <f>IFERROR(VLOOKUP(J52,AG47:AO52,8,FALSE),"")</f>
        <v/>
      </c>
      <c r="R52" s="16" t="str">
        <f>IFERROR(VLOOKUP(J52,AG47:AO52,9,FALSE),"")</f>
        <v/>
      </c>
      <c r="S52" s="16" t="str">
        <f>IF(I52="","",IF(AB52=AB53,(IF(AB52=-1,"","Shoot com o 1º")),IF(I52=1,"",IF(AB52=AB53,(IF(AB52=-1,"","Shoot com o 1º")),IF(AB52=AB51,(IF(AB52=-1,"","Shoot com o 5º")),"")))))</f>
        <v/>
      </c>
      <c r="T52" s="16" t="str">
        <f>IFERROR(VLOOKUP(J52,AU64:BD69,8,FALSE),"")</f>
        <v/>
      </c>
      <c r="U52" s="16" t="str">
        <f>IFERROR(VLOOKUP(J52,AU64:BD69,9,FALSE),"")</f>
        <v/>
      </c>
      <c r="V52" s="16" t="str">
        <f t="shared" si="40"/>
        <v/>
      </c>
      <c r="W52" s="16" t="str">
        <f>IFERROR(VLOOKUP(J52,AU64:BD69,10,FALSE),"")</f>
        <v/>
      </c>
      <c r="X52" s="16"/>
      <c r="Y52" s="20" t="str">
        <f>IF(I52="","",IFERROR(VLOOKUP(J52,BG47:BH52,2,FALSE),0))</f>
        <v/>
      </c>
      <c r="Z52" s="21"/>
      <c r="AA52" s="22" t="str">
        <f>IFERROR(LARGE(BC47:BC52,I52),"")</f>
        <v/>
      </c>
      <c r="AB52" s="23" t="str">
        <f>IFERROR(LARGE(BD47:BD52,I52),"")</f>
        <v/>
      </c>
      <c r="AC52" s="24" t="str">
        <f>IFERROR(LARGE(BE47:BE52,I52),"")</f>
        <v/>
      </c>
      <c r="AD52" s="25" t="str">
        <f t="shared" si="43"/>
        <v/>
      </c>
      <c r="AE52" s="16"/>
      <c r="AF52" s="16">
        <v>6</v>
      </c>
      <c r="AG52" s="18">
        <f t="shared" si="34"/>
        <v>0</v>
      </c>
      <c r="AH52" s="16">
        <f>SUM(AI52:AK52)</f>
        <v>0</v>
      </c>
      <c r="AI52" s="16">
        <f>COUNTIFS(AH56:AH70,AG52,AP56:AP70,AI46)+COUNTIFS(AK56:AK70,AG52,AQ56:AQ70,AI46)</f>
        <v>0</v>
      </c>
      <c r="AJ52" s="16">
        <f>COUNTIFS(AH56:AH70,AG52,AP56:AP70,AJ46)+COUNTIFS(AK56:AK70,AG52,AQ56:AQ70,AJ46)</f>
        <v>0</v>
      </c>
      <c r="AK52" s="14">
        <f>COUNTIFS(AH56:AH70,AG52,AP56:AP70,AK46)+COUNTIFS(AK56:AK70,AG52,AQ56:AQ70,AK46)</f>
        <v>0</v>
      </c>
      <c r="AL52" s="14">
        <f>SUMIF(AH56:AH70,AG52,AI56:AI70)+SUMIF(AK56:AK70,AG52,AJ56:AJ70)</f>
        <v>0</v>
      </c>
      <c r="AM52" s="14">
        <f>SUMIF(AH56:AH70,AG52,AJ56:AJ70)+SUMIF(AK56:AK70,AG52,AI56:AI70)</f>
        <v>0</v>
      </c>
      <c r="AN52" s="16">
        <f t="shared" ref="AN52" si="46">AL52-AM52</f>
        <v>0</v>
      </c>
      <c r="AO52" s="16">
        <f>(3*AI52)+(1*AJ52)+(0*AK52)</f>
        <v>0</v>
      </c>
      <c r="AP52" s="26"/>
      <c r="AQ52" s="22"/>
      <c r="AR52" s="27"/>
      <c r="AS52" s="22"/>
      <c r="AT52" s="22"/>
      <c r="AU52" s="18">
        <f t="shared" si="35"/>
        <v>0</v>
      </c>
      <c r="AV52" s="28">
        <f>IF((AO52-AO47)=0,(AV61),0)</f>
        <v>0</v>
      </c>
      <c r="AW52" s="28">
        <f>IF((AO52-AO48)=0,(AW61),0)</f>
        <v>0</v>
      </c>
      <c r="AX52" s="28">
        <f>IF((AO52-AO49)=0,(AX61),0)</f>
        <v>0</v>
      </c>
      <c r="AY52" s="28">
        <f>IF((AO52-AO50)=0,(AY61),0)</f>
        <v>0</v>
      </c>
      <c r="AZ52" s="28">
        <f>IF((AO52-AO51)=0,(AZ61),0)</f>
        <v>0</v>
      </c>
      <c r="BA52" s="28">
        <f>IF((AO52-AO52)=0,(BA61),0)</f>
        <v>0</v>
      </c>
      <c r="BB52" s="30"/>
      <c r="BC52" s="22">
        <f t="shared" si="41"/>
        <v>-1</v>
      </c>
      <c r="BD52" s="22">
        <f t="shared" si="36"/>
        <v>-1</v>
      </c>
      <c r="BE52" s="29">
        <f t="shared" si="37"/>
        <v>-1.0000000006</v>
      </c>
      <c r="BF52" s="29">
        <f t="shared" si="42"/>
        <v>-1.0000000006</v>
      </c>
      <c r="BG52" s="18">
        <f t="shared" si="38"/>
        <v>0</v>
      </c>
      <c r="BH52" s="133">
        <f t="shared" si="39"/>
        <v>0</v>
      </c>
      <c r="BI52" s="14"/>
    </row>
    <row r="53" spans="1:61" ht="18" hidden="1" customHeight="1" x14ac:dyDescent="0.2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6"/>
      <c r="M53" s="16"/>
      <c r="N53" s="16"/>
      <c r="O53" s="16"/>
      <c r="P53" s="14"/>
      <c r="Q53" s="14"/>
      <c r="R53" s="14"/>
      <c r="S53" s="14"/>
      <c r="T53" s="14"/>
      <c r="U53" s="14"/>
      <c r="V53" s="14"/>
      <c r="W53" s="14"/>
      <c r="X53" s="14"/>
      <c r="Y53" s="16"/>
      <c r="Z53" s="14"/>
      <c r="AA53" s="14"/>
      <c r="AB53" s="23">
        <f>AB47</f>
        <v>9.0080799999999979</v>
      </c>
      <c r="AC53" s="31"/>
      <c r="AD53" s="32"/>
      <c r="AE53" s="14"/>
      <c r="AF53" s="16"/>
      <c r="AG53" s="16"/>
      <c r="AH53" s="16"/>
      <c r="AI53" s="16"/>
      <c r="AJ53" s="14"/>
      <c r="AK53" s="14"/>
      <c r="AL53" s="14"/>
      <c r="AM53" s="14"/>
      <c r="AN53" s="16"/>
      <c r="AO53" s="16"/>
      <c r="AP53" s="14"/>
      <c r="AQ53" s="14"/>
      <c r="AR53" s="14"/>
      <c r="AS53" s="14"/>
      <c r="AT53" s="14"/>
      <c r="AU53" s="31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8"/>
      <c r="BH53" s="108"/>
      <c r="BI53" s="14"/>
    </row>
    <row r="54" spans="1:61" ht="15" customHeight="1" x14ac:dyDescent="0.25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4"/>
      <c r="Z54" s="35"/>
      <c r="AA54" s="35"/>
      <c r="AB54" s="36"/>
      <c r="AC54" s="36"/>
      <c r="AD54" s="37"/>
      <c r="AE54" s="35"/>
      <c r="AF54" s="34"/>
      <c r="AG54" s="38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131"/>
      <c r="BI54" s="35"/>
    </row>
    <row r="55" spans="1:61" ht="18" customHeight="1" x14ac:dyDescent="0.25">
      <c r="A55" s="39" t="s">
        <v>23</v>
      </c>
      <c r="B55" s="39" t="s">
        <v>24</v>
      </c>
      <c r="C55" s="177" t="s">
        <v>25</v>
      </c>
      <c r="D55" s="178"/>
      <c r="E55" s="39" t="s">
        <v>26</v>
      </c>
      <c r="F55" s="179" t="s">
        <v>17</v>
      </c>
      <c r="G55" s="180"/>
      <c r="H55" s="40"/>
      <c r="I55" s="39" t="s">
        <v>27</v>
      </c>
      <c r="J55" s="39" t="str">
        <f>J46</f>
        <v>OPEN - B</v>
      </c>
      <c r="K55" s="41" t="s">
        <v>4</v>
      </c>
      <c r="L55" s="42" t="s">
        <v>5</v>
      </c>
      <c r="M55" s="42" t="s">
        <v>6</v>
      </c>
      <c r="N55" s="42" t="s">
        <v>7</v>
      </c>
      <c r="O55" s="42" t="s">
        <v>8</v>
      </c>
      <c r="P55" s="42" t="s">
        <v>9</v>
      </c>
      <c r="Q55" s="43" t="s">
        <v>10</v>
      </c>
      <c r="R55" s="44" t="s">
        <v>11</v>
      </c>
      <c r="S55" s="39" t="s">
        <v>12</v>
      </c>
      <c r="T55" s="41" t="s">
        <v>13</v>
      </c>
      <c r="U55" s="42" t="s">
        <v>14</v>
      </c>
      <c r="V55" s="43" t="s">
        <v>15</v>
      </c>
      <c r="W55" s="44" t="s">
        <v>16</v>
      </c>
      <c r="X55" s="40"/>
      <c r="Y55" s="34" t="s">
        <v>17</v>
      </c>
      <c r="Z55" s="34"/>
      <c r="AA55" s="34" t="s">
        <v>27</v>
      </c>
      <c r="AB55" s="34" t="s">
        <v>28</v>
      </c>
      <c r="AC55" s="34" t="s">
        <v>29</v>
      </c>
      <c r="AD55" s="45" t="s">
        <v>30</v>
      </c>
      <c r="AE55" s="34"/>
      <c r="AF55" s="46"/>
      <c r="AG55" s="47" t="s">
        <v>4</v>
      </c>
      <c r="AH55" s="46">
        <f>COUNTA(J3:J8)</f>
        <v>4</v>
      </c>
      <c r="AI55" s="48" t="s">
        <v>31</v>
      </c>
      <c r="AJ55" s="48" t="s">
        <v>32</v>
      </c>
      <c r="AK55" s="48"/>
      <c r="AL55" s="48" t="s">
        <v>33</v>
      </c>
      <c r="AM55" s="48" t="s">
        <v>34</v>
      </c>
      <c r="AN55" s="48" t="s">
        <v>35</v>
      </c>
      <c r="AO55" s="48" t="s">
        <v>36</v>
      </c>
      <c r="AP55" s="34" t="s">
        <v>37</v>
      </c>
      <c r="AQ55" s="34" t="s">
        <v>38</v>
      </c>
      <c r="AR55" s="34" t="s">
        <v>39</v>
      </c>
      <c r="AS55" s="34" t="s">
        <v>40</v>
      </c>
      <c r="AT55" s="34"/>
      <c r="AU55" s="49" t="s">
        <v>22</v>
      </c>
      <c r="AV55" s="35" t="str">
        <f t="shared" ref="AV55:BA55" si="47">AV46</f>
        <v>Ricardo Pavão</v>
      </c>
      <c r="AW55" s="35" t="str">
        <f t="shared" si="47"/>
        <v>Luis Abreu</v>
      </c>
      <c r="AX55" s="35" t="str">
        <f t="shared" si="47"/>
        <v>Vasco Henriques</v>
      </c>
      <c r="AY55" s="35" t="str">
        <f t="shared" si="47"/>
        <v>André Fernandes</v>
      </c>
      <c r="AZ55" s="35">
        <f t="shared" si="47"/>
        <v>0</v>
      </c>
      <c r="BA55" s="35">
        <f t="shared" si="47"/>
        <v>0</v>
      </c>
      <c r="BB55" s="34"/>
      <c r="BC55" s="34"/>
      <c r="BD55" s="34"/>
      <c r="BE55" s="34"/>
      <c r="BF55" s="34"/>
      <c r="BG55" s="34"/>
      <c r="BH55" s="130"/>
      <c r="BI55" s="34"/>
    </row>
    <row r="56" spans="1:61" ht="18" customHeight="1" x14ac:dyDescent="0.25">
      <c r="A56" s="82">
        <f t="shared" ref="A56:A70" si="48">AG56</f>
        <v>1</v>
      </c>
      <c r="B56" s="83" t="str">
        <f t="shared" ref="B56:B70" si="49">IF(AH56=0,"",(IF(AK56=0,"",AH56)))</f>
        <v>Ricardo Pavão</v>
      </c>
      <c r="C56" s="84">
        <f>Sessões!E11</f>
        <v>3</v>
      </c>
      <c r="D56" s="85">
        <f>Sessões!G11</f>
        <v>2</v>
      </c>
      <c r="E56" s="83" t="str">
        <f t="shared" ref="E56:E70" si="50">IF(AK56=0,"",(IF(AH56=0,"",AK56)))</f>
        <v>André Fernandes</v>
      </c>
      <c r="F56" s="54"/>
      <c r="G56" s="55"/>
      <c r="H56" s="33"/>
      <c r="I56" s="86" t="str">
        <f>IF(AA56="","",CONCATENATE(AA56,I2))</f>
        <v>1B</v>
      </c>
      <c r="J56" s="87" t="str">
        <f>IF(J3="","",VLOOKUP(AD56,BF47:BG52,2,FALSE))</f>
        <v>Ricardo Pavão</v>
      </c>
      <c r="K56" s="88">
        <f>IFERROR(VLOOKUP(J56,AG47:AO52,2,FALSE),"")</f>
        <v>3</v>
      </c>
      <c r="L56" s="89">
        <f>IFERROR(VLOOKUP(J56,AG47:AO52,3,FALSE),"")</f>
        <v>3</v>
      </c>
      <c r="M56" s="89">
        <f>IFERROR(VLOOKUP(J56,AG47:AO52,4,FALSE),"")</f>
        <v>0</v>
      </c>
      <c r="N56" s="89">
        <f>IFERROR(VLOOKUP(J56,AG47:AO52,5,FALSE),"")</f>
        <v>0</v>
      </c>
      <c r="O56" s="89">
        <f>IFERROR(VLOOKUP(J56,AG47:AO52,6,FALSE),"")</f>
        <v>11</v>
      </c>
      <c r="P56" s="89">
        <f>IFERROR(VLOOKUP(J56,AG47:AO52,7,FALSE),"")</f>
        <v>3</v>
      </c>
      <c r="Q56" s="89">
        <f>IFERROR(VLOOKUP(J56,AG47:AO52,8,FALSE),"")</f>
        <v>8</v>
      </c>
      <c r="R56" s="90">
        <f>IFERROR(VLOOKUP(J56,AG47:AO52,9,FALSE),"")</f>
        <v>9</v>
      </c>
      <c r="S56" s="87" t="str">
        <f>IF(AA56="","",IF(AC56=AC57,(IF(AC56=-1,"","Shoot com o 2º")),IF(AA56=1,"",IF(AC56=AC62,(IF(AC56=-1,"","Shoot com o 1º")),IF(AC56=AC55,(IF(AC56=-1,"","Shoot com o 1º")),"")))))</f>
        <v/>
      </c>
      <c r="T56" s="61">
        <f>IFERROR(VLOOKUP(J56,AU64:BD69,8,FALSE),"")</f>
        <v>0</v>
      </c>
      <c r="U56" s="62">
        <f>IFERROR(VLOOKUP(J56,AU64:BD69,9,FALSE),"")</f>
        <v>0</v>
      </c>
      <c r="V56" s="62">
        <f>IFERROR(T56-U56,"")</f>
        <v>0</v>
      </c>
      <c r="W56" s="63">
        <f>IFERROR(VLOOKUP(J56,AU64:BD69,10,FALSE),"")</f>
        <v>0</v>
      </c>
      <c r="X56" s="33"/>
      <c r="Y56" s="64">
        <f>IF(AA56="","",IFERROR(VLOOKUP(J56,BG47:BH52,2,FALSE),0))</f>
        <v>0</v>
      </c>
      <c r="Z56" s="65"/>
      <c r="AA56" s="65">
        <f t="shared" ref="AA56:AA61" si="51">I47</f>
        <v>1</v>
      </c>
      <c r="AB56" s="66">
        <f>VLOOKUP(J56,J47:AB52,13,FALSE)</f>
        <v>0</v>
      </c>
      <c r="AC56" s="67">
        <f t="shared" ref="AC56:AC61" si="52">IFERROR(ROUNDDOWN(AD56,9),"")</f>
        <v>9.0080799989999996</v>
      </c>
      <c r="AD56" s="68">
        <f>IFERROR(LARGE(BF47:BF52,AA56),"")</f>
        <v>9.0080799998999979</v>
      </c>
      <c r="AE56" s="35"/>
      <c r="AF56" s="48">
        <f>IF(AG56="",AF55,AG56)</f>
        <v>1</v>
      </c>
      <c r="AG56" s="69">
        <f>IFERROR(IF(AH56="","",(IF(AK56=0,"",AG55+1))),AF55+1)</f>
        <v>1</v>
      </c>
      <c r="AH56" s="70" t="str">
        <f>IF(AH55=2,J3,IF(AH55=3,J3,IF(AH55=4,J3,IF(AH55&gt;=5,J3,""))))</f>
        <v>Ricardo Pavão</v>
      </c>
      <c r="AI56" s="71">
        <f t="shared" ref="AI56:AJ70" si="53">IF(C56="","",C56)</f>
        <v>3</v>
      </c>
      <c r="AJ56" s="71">
        <f t="shared" si="53"/>
        <v>2</v>
      </c>
      <c r="AK56" s="70" t="str">
        <f>IF(AH55=2,J4,IF(AH55=3,J5,IF(AH55=4,J6,IF(AH55&gt;=5,J7,""))))</f>
        <v>André Fernandes</v>
      </c>
      <c r="AL56" s="71" t="str">
        <f>IF(F56="","",F56)</f>
        <v/>
      </c>
      <c r="AM56" s="71" t="str">
        <f>IF(G56="","",G56)</f>
        <v/>
      </c>
      <c r="AN56" s="71" t="str">
        <f>IF(AL56="","-",(IF(AL56&gt;AM56,3,(IF(AL56=AM56,1,0)))))</f>
        <v>-</v>
      </c>
      <c r="AO56" s="71" t="str">
        <f>IF(AL56="","-",(IF(AL56&lt;AM56,3,(IF(AL56=AM56,1,0)))))</f>
        <v>-</v>
      </c>
      <c r="AP56" s="34" t="str">
        <f t="shared" ref="AP56:AP70" si="54">IF(AI56="","-",(IF(AI56&gt;AJ56,"V",(IF(AI56=AJ56,"E","D")))))</f>
        <v>V</v>
      </c>
      <c r="AQ56" s="34" t="str">
        <f t="shared" ref="AQ56:AQ70" si="55">IF(AI56="","-",(IF(AI56&lt;AJ56,"V",(IF(AI56=AJ56,"E","D")))))</f>
        <v>D</v>
      </c>
      <c r="AR56" s="34">
        <f t="shared" ref="AR56:AS70" si="56">IF(AP56="V",3,(IF(AP56="E",1,0)))</f>
        <v>3</v>
      </c>
      <c r="AS56" s="34">
        <f t="shared" si="56"/>
        <v>0</v>
      </c>
      <c r="AT56" s="35"/>
      <c r="AU56" s="35" t="str">
        <f t="shared" ref="AU56:AU61" si="57">AG47</f>
        <v>Ricardo Pavão</v>
      </c>
      <c r="AV56" s="35">
        <f>SUMIFS(AR56:AR70,AH56:AH70,AU56,AK56:AK70,AV55)+SUMIFS(AS56:AS70,AK56:AK70,AU56,AH56:AH70,AV55)</f>
        <v>0</v>
      </c>
      <c r="AW56" s="35">
        <f>SUMIFS(AR56:AR70,AH56:AH70,AU56,AK56:AK70,AW55)+SUMIFS(AS56:AS70,AK56:AK70,AU56,AH56:AH70,AW55)</f>
        <v>3</v>
      </c>
      <c r="AX56" s="35">
        <f>SUMIFS(AR56:AR70,AH56:AH70,AU56,AK56:AK70,AX55)+SUMIFS(AS56:AS70,AK56:AK70,AU56,AH56:AH70,AX55)</f>
        <v>3</v>
      </c>
      <c r="AY56" s="35">
        <f>SUMIFS(AR56:AR70,AH56:AH70,AU56,AK56:AK70,AY55)+SUMIFS(AS56:AS70,AK56:AK70,AU56,AH56:AH70,AY55)</f>
        <v>3</v>
      </c>
      <c r="AZ56" s="35">
        <f>SUMIFS(AR56:AR70,AH56:AH70,AU56,AK56:AK70,AZ55)+SUMIFS(AS56:AS70,AK56:AK70,AU56,AH56:AH70,AZ55)</f>
        <v>0</v>
      </c>
      <c r="BA56" s="35">
        <f>SUMIFS(AR56:AR70,AH56:AH70,AU56,AK56:AK70,BA55)+SUMIFS(AS56:AS70,AK56:AK70,AU56,AH56:AH70,BA55)</f>
        <v>0</v>
      </c>
      <c r="BB56" s="35"/>
      <c r="BC56" s="35"/>
      <c r="BD56" s="35"/>
      <c r="BE56" s="35"/>
      <c r="BF56" s="35"/>
      <c r="BG56" s="35"/>
      <c r="BH56" s="131"/>
      <c r="BI56" s="35"/>
    </row>
    <row r="57" spans="1:61" ht="18" customHeight="1" x14ac:dyDescent="0.25">
      <c r="A57" s="86">
        <f t="shared" si="48"/>
        <v>2</v>
      </c>
      <c r="B57" s="91" t="str">
        <f t="shared" si="49"/>
        <v>Luis Abreu</v>
      </c>
      <c r="C57" s="84">
        <f>Sessões!E12</f>
        <v>8</v>
      </c>
      <c r="D57" s="85">
        <f>Sessões!G12</f>
        <v>1</v>
      </c>
      <c r="E57" s="91" t="str">
        <f t="shared" si="50"/>
        <v>Vasco Henriques</v>
      </c>
      <c r="F57" s="75"/>
      <c r="G57" s="76"/>
      <c r="H57" s="33"/>
      <c r="I57" s="86" t="str">
        <f>IF(AA57="","",CONCATENATE(AA57,I2))</f>
        <v>2B</v>
      </c>
      <c r="J57" s="87" t="str">
        <f>IF(J4="","",VLOOKUP(AD57,BF47:BG52,2,FALSE))</f>
        <v>Luis Abreu</v>
      </c>
      <c r="K57" s="88">
        <f>IFERROR(VLOOKUP(J57,AG47:AO52,2,FALSE),"")</f>
        <v>3</v>
      </c>
      <c r="L57" s="89">
        <f>IFERROR(VLOOKUP(J57,AG47:AO52,3,FALSE),"")</f>
        <v>1</v>
      </c>
      <c r="M57" s="89">
        <f>IFERROR(VLOOKUP(J57,AG47:AO52,4,FALSE),"")</f>
        <v>1</v>
      </c>
      <c r="N57" s="89">
        <f>IFERROR(VLOOKUP(J57,AG47:AO52,5,FALSE),"")</f>
        <v>1</v>
      </c>
      <c r="O57" s="89">
        <f>IFERROR(VLOOKUP(J57,AG47:AO52,6,FALSE),"")</f>
        <v>10</v>
      </c>
      <c r="P57" s="89">
        <f>IFERROR(VLOOKUP(J57,AG47:AO52,7,FALSE),"")</f>
        <v>5</v>
      </c>
      <c r="Q57" s="89">
        <f>IFERROR(VLOOKUP(J57,AG47:AO52,8,FALSE),"")</f>
        <v>5</v>
      </c>
      <c r="R57" s="90">
        <f>IFERROR(VLOOKUP(J57,AG47:AO52,9,FALSE),"")</f>
        <v>4</v>
      </c>
      <c r="S57" s="87" t="str">
        <f>IF(AA57="","",IF(AC57=AC58,(IF(AC57=-1,"","Shoot com o 3º")),IF(AA57=1,"",IF(AC57=AC62,(IF(AC57=-1,"","Shoot com o 1º")),IF(AC57=AC56,(IF(AC57=-1,"","Shoot com o 1º")),"")))))</f>
        <v/>
      </c>
      <c r="T57" s="61">
        <f>IFERROR(VLOOKUP(J57,AU64:BD69,8,FALSE),"")</f>
        <v>0</v>
      </c>
      <c r="U57" s="62">
        <f>IFERROR(VLOOKUP(J57,AU64:BD69,9,FALSE),"")</f>
        <v>0</v>
      </c>
      <c r="V57" s="62">
        <f t="shared" ref="V57:V61" si="58">IFERROR(T57-U57,"")</f>
        <v>0</v>
      </c>
      <c r="W57" s="63">
        <f>IFERROR(VLOOKUP(J57,AU64:BD69,10,FALSE),"")</f>
        <v>0</v>
      </c>
      <c r="X57" s="33"/>
      <c r="Y57" s="64">
        <f>IF(AA57="","",IFERROR(VLOOKUP(J57,BG47:BH52,2,FALSE),0))</f>
        <v>0</v>
      </c>
      <c r="Z57" s="65"/>
      <c r="AA57" s="65">
        <f t="shared" si="51"/>
        <v>2</v>
      </c>
      <c r="AB57" s="66">
        <f>VLOOKUP(J57,J47:AB52,13,FALSE)</f>
        <v>0</v>
      </c>
      <c r="AC57" s="67">
        <f t="shared" si="52"/>
        <v>4.0550699989999996</v>
      </c>
      <c r="AD57" s="68">
        <f>IFERROR(LARGE(BF47:BF52,AA57),"")</f>
        <v>4.0550699997999997</v>
      </c>
      <c r="AE57" s="35"/>
      <c r="AF57" s="48">
        <f t="shared" ref="AF57:AF70" si="59">IF(AG57="",AF56,AG57)</f>
        <v>2</v>
      </c>
      <c r="AG57" s="69">
        <f t="shared" ref="AG57:AG70" si="60">IFERROR(IF(AH57="","",(IF(AK57=0,"",AG56+1))),AF56+1)</f>
        <v>2</v>
      </c>
      <c r="AH57" s="70" t="str">
        <f>IF(AH55=2,"",IF(AH55=3,J4,IF(AH55=4,J4,IF(AH55&gt;=5,J4,""))))</f>
        <v>Luis Abreu</v>
      </c>
      <c r="AI57" s="71">
        <f t="shared" si="53"/>
        <v>8</v>
      </c>
      <c r="AJ57" s="71">
        <f t="shared" si="53"/>
        <v>1</v>
      </c>
      <c r="AK57" s="70" t="str">
        <f>IF(AH55=2,"",IF(AH55=3,J5,IF(AH55=4,J5,IF(AH55&gt;=5,J5,""))))</f>
        <v>Vasco Henriques</v>
      </c>
      <c r="AL57" s="71" t="str">
        <f t="shared" ref="AL57:AM70" si="61">IF(F57="","",F57)</f>
        <v/>
      </c>
      <c r="AM57" s="71" t="str">
        <f t="shared" si="61"/>
        <v/>
      </c>
      <c r="AN57" s="71" t="str">
        <f t="shared" ref="AN57:AN70" si="62">IF(AL57="","-",(IF(AL57&gt;AM57,3,(IF(AL57=AM57,1,0)))))</f>
        <v>-</v>
      </c>
      <c r="AO57" s="71" t="str">
        <f t="shared" ref="AO57:AO70" si="63">IF(AL57="","-",(IF(AL57&lt;AM57,3,(IF(AL57=AM57,1,0)))))</f>
        <v>-</v>
      </c>
      <c r="AP57" s="34" t="str">
        <f t="shared" si="54"/>
        <v>V</v>
      </c>
      <c r="AQ57" s="34" t="str">
        <f t="shared" si="55"/>
        <v>D</v>
      </c>
      <c r="AR57" s="34">
        <f t="shared" si="56"/>
        <v>3</v>
      </c>
      <c r="AS57" s="34">
        <f t="shared" si="56"/>
        <v>0</v>
      </c>
      <c r="AT57" s="35"/>
      <c r="AU57" s="35" t="str">
        <f t="shared" si="57"/>
        <v>Luis Abreu</v>
      </c>
      <c r="AV57" s="35">
        <f>SUMIFS(AR56:AR70,AH56:AH70,AU57,AK56:AK70,AV55)+SUMIFS(AS56:AS70,AK56:AK70,AU57,AH56:AH70,AV55)</f>
        <v>0</v>
      </c>
      <c r="AW57" s="35">
        <f>SUMIFS(AR56:AR70,AH56:AH70,AU57,AK56:AK70,AW55)+SUMIFS(AS56:AS70,AK56:AK70,AU57,AH56:AH70,AW55)</f>
        <v>0</v>
      </c>
      <c r="AX57" s="35">
        <f>SUMIFS(AR56:AR70,AH56:AH70,AU57,AK56:AK70,AX55)+SUMIFS(AS56:AS70,AK56:AK70,AU57,AH56:AH70,AX55)</f>
        <v>3</v>
      </c>
      <c r="AY57" s="35">
        <f>SUMIFS(AR56:AR70,AH56:AH70,AU57,AK56:AK70,AY55)+SUMIFS(AS56:AS70,AK56:AK70,AU57,AH56:AH70,AY55)</f>
        <v>1</v>
      </c>
      <c r="AZ57" s="35">
        <f>SUMIFS(AR56:AR70,AH56:AH70,AU57,AK56:AK70,AZ55)+SUMIFS(AS56:AS70,AK56:AK70,AU57,AH56:AH70,AZ55)</f>
        <v>0</v>
      </c>
      <c r="BA57" s="35">
        <f>SUMIFS(AR56:AR70,AH56:AH70,AU57,AK56:AK70,BA55)+SUMIFS(AS56:AS70,AK56:AK70,AU57,AH56:AH70,BA55)</f>
        <v>0</v>
      </c>
      <c r="BB57" s="35"/>
      <c r="BC57" s="35"/>
      <c r="BD57" s="35"/>
      <c r="BE57" s="35"/>
      <c r="BF57" s="35"/>
      <c r="BG57" s="35"/>
      <c r="BH57" s="131"/>
      <c r="BI57" s="35"/>
    </row>
    <row r="58" spans="1:61" ht="18" customHeight="1" x14ac:dyDescent="0.25">
      <c r="A58" s="86">
        <f t="shared" si="48"/>
        <v>3</v>
      </c>
      <c r="B58" s="91" t="str">
        <f t="shared" si="49"/>
        <v>Ricardo Pavão</v>
      </c>
      <c r="C58" s="92">
        <f>Sessões!E22</f>
        <v>5</v>
      </c>
      <c r="D58" s="93">
        <f>Sessões!G22</f>
        <v>0</v>
      </c>
      <c r="E58" s="91" t="str">
        <f t="shared" si="50"/>
        <v>Vasco Henriques</v>
      </c>
      <c r="F58" s="75"/>
      <c r="G58" s="76"/>
      <c r="H58" s="33"/>
      <c r="I58" s="86" t="str">
        <f>IF(AA58="","",CONCATENATE(AA58,I2))</f>
        <v>3B</v>
      </c>
      <c r="J58" s="87" t="str">
        <f>IF(J5="","",VLOOKUP(AD58,BF47:BG52,2,FALSE))</f>
        <v>André Fernandes</v>
      </c>
      <c r="K58" s="88">
        <f>IFERROR(VLOOKUP(J58,AG47:AO52,2,FALSE),"")</f>
        <v>3</v>
      </c>
      <c r="L58" s="89">
        <f>IFERROR(VLOOKUP(J58,AG47:AO52,3,FALSE),"")</f>
        <v>1</v>
      </c>
      <c r="M58" s="89">
        <f>IFERROR(VLOOKUP(J58,AG47:AO52,4,FALSE),"")</f>
        <v>1</v>
      </c>
      <c r="N58" s="89">
        <f>IFERROR(VLOOKUP(J58,AG47:AO52,5,FALSE),"")</f>
        <v>1</v>
      </c>
      <c r="O58" s="89">
        <f>IFERROR(VLOOKUP(J58,AG47:AO52,6,FALSE),"")</f>
        <v>5</v>
      </c>
      <c r="P58" s="89">
        <f>IFERROR(VLOOKUP(J58,AG47:AO52,7,FALSE),"")</f>
        <v>4</v>
      </c>
      <c r="Q58" s="89">
        <f>IFERROR(VLOOKUP(J58,AG47:AO52,8,FALSE),"")</f>
        <v>1</v>
      </c>
      <c r="R58" s="90">
        <f>IFERROR(VLOOKUP(J58,AG47:AO52,9,FALSE),"")</f>
        <v>4</v>
      </c>
      <c r="S58" s="87" t="str">
        <f>IF(AA58="","",IF(AC58=AC59,(IF(AC58=-1,"","Shoot com o 4º")),IF(AA58=1,"",IF(AC58=AC62,(IF(AC58=-1,"","Shoot com o 1º")),IF(AC58=AC57,(IF(AC58=-1,"","Shoot com o 2º")),"")))))</f>
        <v/>
      </c>
      <c r="T58" s="61">
        <f>IFERROR(VLOOKUP(J58,AU64:BD69,8,FALSE),"")</f>
        <v>0</v>
      </c>
      <c r="U58" s="62">
        <f>IFERROR(VLOOKUP(J58,AU64:BD69,9,FALSE),"")</f>
        <v>0</v>
      </c>
      <c r="V58" s="62">
        <f t="shared" si="58"/>
        <v>0</v>
      </c>
      <c r="W58" s="63">
        <f>IFERROR(VLOOKUP(J58,AU64:BD69,10,FALSE),"")</f>
        <v>0</v>
      </c>
      <c r="X58" s="33"/>
      <c r="Y58" s="64">
        <f>IF(AA58="","",IFERROR(VLOOKUP(J58,BG47:BH52,2,FALSE),0))</f>
        <v>0</v>
      </c>
      <c r="Z58" s="65"/>
      <c r="AA58" s="65">
        <f t="shared" si="51"/>
        <v>3</v>
      </c>
      <c r="AB58" s="66">
        <f>VLOOKUP(J58,J47:AB52,13,FALSE)</f>
        <v>0</v>
      </c>
      <c r="AC58" s="67">
        <f t="shared" si="52"/>
        <v>4.0510199990000002</v>
      </c>
      <c r="AD58" s="68">
        <f>IFERROR(LARGE(BF47:BF52,AA58),"")</f>
        <v>4.0510199996000003</v>
      </c>
      <c r="AE58" s="35"/>
      <c r="AF58" s="48">
        <f t="shared" si="59"/>
        <v>3</v>
      </c>
      <c r="AG58" s="69">
        <f t="shared" si="60"/>
        <v>3</v>
      </c>
      <c r="AH58" s="70" t="str">
        <f>IF(AH55=2,"",IF(AH55=3,J3,IF(AH55=4,J3,IF(AH55&gt;=5,J6,""))))</f>
        <v>Ricardo Pavão</v>
      </c>
      <c r="AI58" s="71">
        <f t="shared" si="53"/>
        <v>5</v>
      </c>
      <c r="AJ58" s="71">
        <f t="shared" si="53"/>
        <v>0</v>
      </c>
      <c r="AK58" s="70" t="str">
        <f>IF(AH55=2,"",IF(AH55=3,J4,IF(AH55=4,J5,IF(AH55&gt;=5,J8,""))))</f>
        <v>Vasco Henriques</v>
      </c>
      <c r="AL58" s="71" t="str">
        <f t="shared" si="61"/>
        <v/>
      </c>
      <c r="AM58" s="71" t="str">
        <f t="shared" si="61"/>
        <v/>
      </c>
      <c r="AN58" s="71" t="str">
        <f t="shared" si="62"/>
        <v>-</v>
      </c>
      <c r="AO58" s="71" t="str">
        <f t="shared" si="63"/>
        <v>-</v>
      </c>
      <c r="AP58" s="34" t="str">
        <f t="shared" si="54"/>
        <v>V</v>
      </c>
      <c r="AQ58" s="34" t="str">
        <f t="shared" si="55"/>
        <v>D</v>
      </c>
      <c r="AR58" s="34">
        <f t="shared" si="56"/>
        <v>3</v>
      </c>
      <c r="AS58" s="34">
        <f t="shared" si="56"/>
        <v>0</v>
      </c>
      <c r="AT58" s="35"/>
      <c r="AU58" s="35" t="str">
        <f t="shared" si="57"/>
        <v>Vasco Henriques</v>
      </c>
      <c r="AV58" s="35">
        <f>SUMIFS(AR56:AR70,AH56:AH70,AU58,AK56:AK70,AV55)+SUMIFS(AS56:AS70,AK56:AK70,AU58,AH56:AH70,AV55)</f>
        <v>0</v>
      </c>
      <c r="AW58" s="35">
        <f>SUMIFS(AR56:AR70,AH56:AH70,AU58,AK56:AK70,AW55)+SUMIFS(AS56:AS70,AK56:AK70,AU58,AH56:AH70,AW55)</f>
        <v>0</v>
      </c>
      <c r="AX58" s="35">
        <f>SUMIFS(AR56:AR70,AH56:AH70,AU58,AK56:AK70,AX55)+SUMIFS(AS56:AS70,AK56:AK70,AU58,AH56:AH70,AX55)</f>
        <v>0</v>
      </c>
      <c r="AY58" s="35">
        <f>SUMIFS(AR56:AR70,AH56:AH70,AU58,AK56:AK70,AY55)+SUMIFS(AS56:AS70,AK56:AK70,AU58,AH56:AH70,AY55)</f>
        <v>0</v>
      </c>
      <c r="AZ58" s="35">
        <f>SUMIFS(AR56:AR70,AH56:AH70,AU58,AK56:AK70,AZ55)+SUMIFS(AS56:AS70,AK56:AK70,AU58,AH56:AH70,AZ55)</f>
        <v>0</v>
      </c>
      <c r="BA58" s="35">
        <f>SUMIFS(AR56:AR70,AH56:AH70,AU58,AK56:AK70,BA55)+SUMIFS(AS56:AS70,AK56:AK70,AU58,AH56:AH70,BA55)</f>
        <v>0</v>
      </c>
      <c r="BB58" s="35"/>
      <c r="BC58" s="35"/>
      <c r="BD58" s="35"/>
      <c r="BE58" s="35"/>
      <c r="BF58" s="35"/>
      <c r="BG58" s="35"/>
      <c r="BH58" s="131"/>
      <c r="BI58" s="35"/>
    </row>
    <row r="59" spans="1:61" ht="18" customHeight="1" x14ac:dyDescent="0.25">
      <c r="A59" s="86">
        <f t="shared" si="48"/>
        <v>4</v>
      </c>
      <c r="B59" s="91" t="str">
        <f t="shared" si="49"/>
        <v>Luis Abreu</v>
      </c>
      <c r="C59" s="92">
        <f>Sessões!E23</f>
        <v>1</v>
      </c>
      <c r="D59" s="93">
        <f>Sessões!G23</f>
        <v>1</v>
      </c>
      <c r="E59" s="91" t="str">
        <f t="shared" si="50"/>
        <v>André Fernandes</v>
      </c>
      <c r="F59" s="75"/>
      <c r="G59" s="76"/>
      <c r="H59" s="33"/>
      <c r="I59" s="86" t="str">
        <f>IF(AA59="","",CONCATENATE(AA59,I2))</f>
        <v>4B</v>
      </c>
      <c r="J59" s="87" t="str">
        <f>IF(J6="","",VLOOKUP(AD59,BF47:BG52,2,FALSE))</f>
        <v>Vasco Henriques</v>
      </c>
      <c r="K59" s="88">
        <f>IFERROR(VLOOKUP(J59,AG47:AO52,2,FALSE),"")</f>
        <v>3</v>
      </c>
      <c r="L59" s="89">
        <f>IFERROR(VLOOKUP(J59,AG47:AO52,3,FALSE),"")</f>
        <v>0</v>
      </c>
      <c r="M59" s="89">
        <f>IFERROR(VLOOKUP(J59,AG47:AO52,4,FALSE),"")</f>
        <v>0</v>
      </c>
      <c r="N59" s="89">
        <f>IFERROR(VLOOKUP(J59,AG47:AO52,5,FALSE),"")</f>
        <v>3</v>
      </c>
      <c r="O59" s="89">
        <f>IFERROR(VLOOKUP(J59,AG47:AO52,6,FALSE),"")</f>
        <v>1</v>
      </c>
      <c r="P59" s="89">
        <f>IFERROR(VLOOKUP(J59,AG47:AO52,7,FALSE),"")</f>
        <v>15</v>
      </c>
      <c r="Q59" s="89">
        <f>IFERROR(VLOOKUP(J59,AG47:AO52,8,FALSE),"")</f>
        <v>-14</v>
      </c>
      <c r="R59" s="90">
        <f>IFERROR(VLOOKUP(J59,AG47:AO52,9,FALSE),"")</f>
        <v>0</v>
      </c>
      <c r="S59" s="87" t="str">
        <f>IF(AA59="","",IF(AC59=AC60,(IF(AC59=-1,"","Shoot com o 5º")),IF(AA59=1,"",IF(AC59=AC62,(IF(AC59=-1,"","Shoot com o 1º")),IF(AC59=AC58,(IF(AC59=-1,"","Shoot com o 3º")),"")))))</f>
        <v/>
      </c>
      <c r="T59" s="61">
        <f>IFERROR(VLOOKUP(J59,AU64:BD69,8,FALSE),"")</f>
        <v>0</v>
      </c>
      <c r="U59" s="62">
        <f>IFERROR(VLOOKUP(J59,AU64:BD69,9,FALSE),"")</f>
        <v>0</v>
      </c>
      <c r="V59" s="62">
        <f t="shared" si="58"/>
        <v>0</v>
      </c>
      <c r="W59" s="63">
        <f>IFERROR(VLOOKUP(J59,AU64:BD69,10,FALSE),"")</f>
        <v>0</v>
      </c>
      <c r="X59" s="33"/>
      <c r="Y59" s="64">
        <f>IF(AA59="","",IFERROR(VLOOKUP(J59,BG47:BH52,2,FALSE),0))</f>
        <v>0</v>
      </c>
      <c r="Z59" s="65"/>
      <c r="AA59" s="65">
        <f t="shared" si="51"/>
        <v>4</v>
      </c>
      <c r="AB59" s="66">
        <f>VLOOKUP(J59,J47:AB52,13,FALSE)</f>
        <v>0</v>
      </c>
      <c r="AC59" s="67">
        <f t="shared" si="52"/>
        <v>-1.4019999999999999E-2</v>
      </c>
      <c r="AD59" s="68">
        <f>IFERROR(LARGE(BF47:BF52,AA59),"")</f>
        <v>-1.4020000300000002E-2</v>
      </c>
      <c r="AE59" s="35"/>
      <c r="AF59" s="48">
        <f t="shared" si="59"/>
        <v>4</v>
      </c>
      <c r="AG59" s="69">
        <f t="shared" si="60"/>
        <v>4</v>
      </c>
      <c r="AH59" s="70" t="str">
        <f>IF(AH55=2,"",IF(AH55=3,"",IF(AH55=4,J4,IF(AH55&gt;=5,J4,""))))</f>
        <v>Luis Abreu</v>
      </c>
      <c r="AI59" s="71">
        <f t="shared" si="53"/>
        <v>1</v>
      </c>
      <c r="AJ59" s="71">
        <f t="shared" si="53"/>
        <v>1</v>
      </c>
      <c r="AK59" s="70" t="str">
        <f>IF(AH55=2,"",IF(AH55=3,"",IF(AH55=4,J6,IF(AH55&gt;=5,J6,""))))</f>
        <v>André Fernandes</v>
      </c>
      <c r="AL59" s="71" t="str">
        <f t="shared" si="61"/>
        <v/>
      </c>
      <c r="AM59" s="71" t="str">
        <f t="shared" si="61"/>
        <v/>
      </c>
      <c r="AN59" s="71" t="str">
        <f t="shared" si="62"/>
        <v>-</v>
      </c>
      <c r="AO59" s="71" t="str">
        <f t="shared" si="63"/>
        <v>-</v>
      </c>
      <c r="AP59" s="34" t="str">
        <f t="shared" si="54"/>
        <v>E</v>
      </c>
      <c r="AQ59" s="34" t="str">
        <f t="shared" si="55"/>
        <v>E</v>
      </c>
      <c r="AR59" s="34">
        <f t="shared" si="56"/>
        <v>1</v>
      </c>
      <c r="AS59" s="34">
        <f t="shared" si="56"/>
        <v>1</v>
      </c>
      <c r="AT59" s="35"/>
      <c r="AU59" s="35" t="str">
        <f t="shared" si="57"/>
        <v>André Fernandes</v>
      </c>
      <c r="AV59" s="35">
        <f>SUMIFS(AR56:AR70,AH56:AH70,AU59,AK56:AK70,AV55)+SUMIFS(AS56:AS70,AK56:AK70,AU59,AH56:AH70,AV55)</f>
        <v>0</v>
      </c>
      <c r="AW59" s="35">
        <f>SUMIFS(AR56:AR70,AH56:AH70,AU59,AK56:AK70,AW55)+SUMIFS(AS56:AS70,AK56:AK70,AU59,AH56:AH70,AW55)</f>
        <v>1</v>
      </c>
      <c r="AX59" s="35">
        <f>SUMIFS(AR56:AR70,AH56:AH70,AU59,AK56:AK70,AX55)+SUMIFS(AS56:AS70,AK56:AK70,AU59,AH56:AH70,AX55)</f>
        <v>3</v>
      </c>
      <c r="AY59" s="35">
        <f>SUMIFS(AR56:AR70,AH56:AH70,AU59,AK56:AK70,AY55)+SUMIFS(AS56:AS70,AK56:AK70,AU59,AH56:AH70,AY55)</f>
        <v>0</v>
      </c>
      <c r="AZ59" s="35">
        <f>SUMIFS(AR56:AR70,AH56:AH70,AU59,AK56:AK70,AZ55)+SUMIFS(AS56:AS70,AK56:AK70,AU59,AH56:AH70,AZ55)</f>
        <v>0</v>
      </c>
      <c r="BA59" s="35">
        <f>SUMIFS(AR56:AR70,AH56:AH70,AU59,AK56:AK70,BA55)+SUMIFS(AS56:AS70,AK56:AK70,AU59,AH56:AH70,BA55)</f>
        <v>0</v>
      </c>
      <c r="BB59" s="35"/>
      <c r="BC59" s="35"/>
      <c r="BD59" s="35"/>
      <c r="BE59" s="35"/>
      <c r="BF59" s="35"/>
      <c r="BG59" s="35"/>
      <c r="BH59" s="131"/>
      <c r="BI59" s="35"/>
    </row>
    <row r="60" spans="1:61" ht="18" customHeight="1" x14ac:dyDescent="0.25">
      <c r="A60" s="86">
        <f t="shared" si="48"/>
        <v>5</v>
      </c>
      <c r="B60" s="91" t="str">
        <f t="shared" si="49"/>
        <v>Ricardo Pavão</v>
      </c>
      <c r="C60" s="92">
        <f>Sessões!E44</f>
        <v>3</v>
      </c>
      <c r="D60" s="93">
        <f>Sessões!G44</f>
        <v>1</v>
      </c>
      <c r="E60" s="91" t="str">
        <f t="shared" si="50"/>
        <v>Luis Abreu</v>
      </c>
      <c r="F60" s="75"/>
      <c r="G60" s="76"/>
      <c r="H60" s="33"/>
      <c r="I60" s="86" t="str">
        <f>IF(AA60="","",CONCATENATE(AA60,I2))</f>
        <v/>
      </c>
      <c r="J60" s="87" t="str">
        <f>IF(J7="","",VLOOKUP(AD60,BF47:BG52,2,FALSE))</f>
        <v/>
      </c>
      <c r="K60" s="88" t="str">
        <f>IFERROR(VLOOKUP(J60,AG47:AO52,2,FALSE),"")</f>
        <v/>
      </c>
      <c r="L60" s="89" t="str">
        <f>IFERROR(VLOOKUP(J60,AG47:AO52,3,FALSE),"")</f>
        <v/>
      </c>
      <c r="M60" s="89" t="str">
        <f>IFERROR(VLOOKUP(J60,AG47:AO52,4,FALSE),"")</f>
        <v/>
      </c>
      <c r="N60" s="89" t="str">
        <f>IFERROR(VLOOKUP(J60,AG47:AO52,5,FALSE),"")</f>
        <v/>
      </c>
      <c r="O60" s="89" t="str">
        <f>IFERROR(VLOOKUP(J60,AG47:AO52,6,FALSE),"")</f>
        <v/>
      </c>
      <c r="P60" s="89" t="str">
        <f>IFERROR(VLOOKUP(J60,AG47:AO52,7,FALSE),"")</f>
        <v/>
      </c>
      <c r="Q60" s="89" t="str">
        <f>IFERROR(VLOOKUP(J60,AG47:AO52,8,FALSE),"")</f>
        <v/>
      </c>
      <c r="R60" s="90" t="str">
        <f>IFERROR(VLOOKUP(J60,AG47:AO52,9,FALSE),"")</f>
        <v/>
      </c>
      <c r="S60" s="87" t="str">
        <f>IF(AA60="","",IF(AC60=AC61,(IF(AC60=-1,"","Shoot com o 6º")),IF(AA60=1,"",IF(AC60=AC62,(IF(AC60=-1,"","Shoot com o 1º")),IF(AC60=AC59,(IF(AC60=-1,"","Shoot com o 4º")),"")))))</f>
        <v/>
      </c>
      <c r="T60" s="61" t="str">
        <f>IFERROR(VLOOKUP(J60,AU64:BD69,8,FALSE),"")</f>
        <v/>
      </c>
      <c r="U60" s="62" t="str">
        <f>IFERROR(VLOOKUP(J60,AU64:BD69,9,FALSE),"")</f>
        <v/>
      </c>
      <c r="V60" s="62" t="str">
        <f t="shared" si="58"/>
        <v/>
      </c>
      <c r="W60" s="63" t="str">
        <f>IFERROR(VLOOKUP(J60,AU64:BD69,10,FALSE),"")</f>
        <v/>
      </c>
      <c r="X60" s="33"/>
      <c r="Y60" s="64" t="str">
        <f>IF(AA60="","",IFERROR(VLOOKUP(J60,BG47:BH52,2,FALSE),0))</f>
        <v/>
      </c>
      <c r="Z60" s="65"/>
      <c r="AA60" s="65" t="str">
        <f t="shared" si="51"/>
        <v/>
      </c>
      <c r="AB60" s="66" t="str">
        <f>VLOOKUP(J60,J47:AB52,13,FALSE)</f>
        <v/>
      </c>
      <c r="AC60" s="67" t="str">
        <f t="shared" si="52"/>
        <v/>
      </c>
      <c r="AD60" s="68" t="str">
        <f>IFERROR(LARGE(BF47:BF52,AA60),"")</f>
        <v/>
      </c>
      <c r="AE60" s="35"/>
      <c r="AF60" s="48">
        <f t="shared" si="59"/>
        <v>5</v>
      </c>
      <c r="AG60" s="69">
        <f t="shared" si="60"/>
        <v>5</v>
      </c>
      <c r="AH60" s="70" t="str">
        <f>IF(AH55=2,"",IF(AH55=3,"",IF(AH55=4,J3,IF(AH55&gt;=5,J5,""))))</f>
        <v>Ricardo Pavão</v>
      </c>
      <c r="AI60" s="71">
        <f t="shared" si="53"/>
        <v>3</v>
      </c>
      <c r="AJ60" s="71">
        <f t="shared" si="53"/>
        <v>1</v>
      </c>
      <c r="AK60" s="70" t="str">
        <f>IF(AH55=2,"",IF(AH55=3,"",IF(AH55=4,J4,IF(AH55&gt;=5,J7,""))))</f>
        <v>Luis Abreu</v>
      </c>
      <c r="AL60" s="71" t="str">
        <f t="shared" si="61"/>
        <v/>
      </c>
      <c r="AM60" s="71" t="str">
        <f t="shared" si="61"/>
        <v/>
      </c>
      <c r="AN60" s="71" t="str">
        <f t="shared" si="62"/>
        <v>-</v>
      </c>
      <c r="AO60" s="71" t="str">
        <f t="shared" si="63"/>
        <v>-</v>
      </c>
      <c r="AP60" s="34" t="str">
        <f t="shared" si="54"/>
        <v>V</v>
      </c>
      <c r="AQ60" s="34" t="str">
        <f t="shared" si="55"/>
        <v>D</v>
      </c>
      <c r="AR60" s="34">
        <f t="shared" si="56"/>
        <v>3</v>
      </c>
      <c r="AS60" s="34">
        <f t="shared" si="56"/>
        <v>0</v>
      </c>
      <c r="AT60" s="35"/>
      <c r="AU60" s="35">
        <f t="shared" si="57"/>
        <v>0</v>
      </c>
      <c r="AV60" s="35">
        <f>SUMIFS(AR56:AR70,AH56:AH70,AU60,AK56:AK70,AV55)+SUMIFS(AS56:AS70,AK56:AK70,AU60,AH56:AH70,AV55)</f>
        <v>0</v>
      </c>
      <c r="AW60" s="35">
        <f>SUMIFS(AR56:AR70,AH56:AH70,AU60,AK56:AK70,AW55)+SUMIFS(AS56:AS70,AK56:AK70,AU60,AH56:AH70,AW55)</f>
        <v>0</v>
      </c>
      <c r="AX60" s="35">
        <f>SUMIFS(AR56:AR70,AH56:AH70,AU60,AK56:AK70,AX55)+SUMIFS(AS56:AS70,AK56:AK70,AU60,AH56:AH70,AX55)</f>
        <v>0</v>
      </c>
      <c r="AY60" s="35">
        <f>SUMIFS(AR56:AR70,AH56:AH70,AU60,AK56:AK70,AY55)+SUMIFS(AS56:AS70,AK56:AK70,AU60,AH56:AH70,AY55)</f>
        <v>0</v>
      </c>
      <c r="AZ60" s="35">
        <f>SUMIFS(AR56:AR70,AH56:AH70,AU60,AK56:AK70,AZ55)+SUMIFS(AS56:AS70,AK56:AK70,AU60,AH56:AH70,AZ55)</f>
        <v>0</v>
      </c>
      <c r="BA60" s="35">
        <f>SUMIFS(AR56:AR70,AH56:AH70,AU60,AK56:AK70,BA55)+SUMIFS(AS56:AS70,AK56:AK70,AU60,AH56:AH70,BA55)</f>
        <v>0</v>
      </c>
      <c r="BB60" s="35"/>
      <c r="BC60" s="35"/>
      <c r="BD60" s="35"/>
      <c r="BE60" s="35"/>
      <c r="BF60" s="35"/>
      <c r="BG60" s="35"/>
      <c r="BH60" s="131"/>
      <c r="BI60" s="35"/>
    </row>
    <row r="61" spans="1:61" ht="18" customHeight="1" x14ac:dyDescent="0.25">
      <c r="A61" s="86">
        <f t="shared" si="48"/>
        <v>6</v>
      </c>
      <c r="B61" s="91" t="str">
        <f t="shared" si="49"/>
        <v>Vasco Henriques</v>
      </c>
      <c r="C61" s="92">
        <f>Sessões!E45</f>
        <v>0</v>
      </c>
      <c r="D61" s="93">
        <f>Sessões!G45</f>
        <v>2</v>
      </c>
      <c r="E61" s="91" t="str">
        <f t="shared" si="50"/>
        <v>André Fernandes</v>
      </c>
      <c r="F61" s="75"/>
      <c r="G61" s="76"/>
      <c r="H61" s="33"/>
      <c r="I61" s="86" t="str">
        <f>IF(AA61="","",CONCATENATE(AA61,I2))</f>
        <v/>
      </c>
      <c r="J61" s="87" t="str">
        <f>IF(J8="","",VLOOKUP(AD61,BF47:BG52,2,FALSE))</f>
        <v/>
      </c>
      <c r="K61" s="88" t="str">
        <f>IFERROR(VLOOKUP(J61,AG47:AO52,2,FALSE),"")</f>
        <v/>
      </c>
      <c r="L61" s="89" t="str">
        <f>IFERROR(VLOOKUP(J61,AG47:AO52,3,FALSE),"")</f>
        <v/>
      </c>
      <c r="M61" s="89" t="str">
        <f>IFERROR(VLOOKUP(J61,AG47:AO52,4,FALSE),"")</f>
        <v/>
      </c>
      <c r="N61" s="89" t="str">
        <f>IFERROR(VLOOKUP(J61,AG47:AO52,5,FALSE),"")</f>
        <v/>
      </c>
      <c r="O61" s="89" t="str">
        <f>IFERROR(VLOOKUP(J61,AG47:AO52,6,FALSE),"")</f>
        <v/>
      </c>
      <c r="P61" s="89" t="str">
        <f>IFERROR(VLOOKUP(J61,AG47:AO52,7,FALSE),"")</f>
        <v/>
      </c>
      <c r="Q61" s="89" t="str">
        <f>IFERROR(VLOOKUP(J61,AG47:AO52,8,FALSE),"")</f>
        <v/>
      </c>
      <c r="R61" s="90" t="str">
        <f>IFERROR(VLOOKUP(J61,AG47:AO52,9,FALSE),"")</f>
        <v/>
      </c>
      <c r="S61" s="87" t="str">
        <f>IF(AA61="","",IF(AC61=AC62,(IF(AC61=-1,"","Shoot com o 1º")),IF(AA61=1,"",IF(AC61=AC62,(IF(AC61=-1,"","Shoot com o 1º")),IF(AC61=AC60,(IF(AC61=-1,"","Shoot com o 5º")),"")))))</f>
        <v/>
      </c>
      <c r="T61" s="61" t="str">
        <f>IFERROR(VLOOKUP(J61,AU64:BD69,8,FALSE),"")</f>
        <v/>
      </c>
      <c r="U61" s="62" t="str">
        <f>IFERROR(VLOOKUP(J61,AU64:BD69,9,FALSE),"")</f>
        <v/>
      </c>
      <c r="V61" s="62" t="str">
        <f t="shared" si="58"/>
        <v/>
      </c>
      <c r="W61" s="63" t="str">
        <f>IFERROR(VLOOKUP(J61,AU64:BD69,10,FALSE),"")</f>
        <v/>
      </c>
      <c r="X61" s="33"/>
      <c r="Y61" s="64" t="str">
        <f>IF(AA61="","",IFERROR(VLOOKUP(J61,BG47:BH52,2,FALSE),0))</f>
        <v/>
      </c>
      <c r="Z61" s="65"/>
      <c r="AA61" s="65" t="str">
        <f t="shared" si="51"/>
        <v/>
      </c>
      <c r="AB61" s="66" t="str">
        <f>VLOOKUP(J61,J47:AB52,13,FALSE)</f>
        <v/>
      </c>
      <c r="AC61" s="67" t="str">
        <f t="shared" si="52"/>
        <v/>
      </c>
      <c r="AD61" s="68" t="str">
        <f>IFERROR(LARGE(BF47:BF52,AA61),"")</f>
        <v/>
      </c>
      <c r="AE61" s="35"/>
      <c r="AF61" s="48">
        <f t="shared" si="59"/>
        <v>6</v>
      </c>
      <c r="AG61" s="69">
        <f t="shared" si="60"/>
        <v>6</v>
      </c>
      <c r="AH61" s="70" t="str">
        <f>IF(AH55=2,"",IF(AH55=3,"",IF(AH55=4,J5,IF(AH55&gt;=5,J3,""))))</f>
        <v>Vasco Henriques</v>
      </c>
      <c r="AI61" s="71">
        <f t="shared" si="53"/>
        <v>0</v>
      </c>
      <c r="AJ61" s="71">
        <f t="shared" si="53"/>
        <v>2</v>
      </c>
      <c r="AK61" s="70" t="str">
        <f>IF(AH55=2,"",IF(AH55=3,"",IF(AH55=4,J6,IF(AH55&gt;=5,J8,""))))</f>
        <v>André Fernandes</v>
      </c>
      <c r="AL61" s="71" t="str">
        <f t="shared" si="61"/>
        <v/>
      </c>
      <c r="AM61" s="71" t="str">
        <f t="shared" si="61"/>
        <v/>
      </c>
      <c r="AN61" s="71" t="str">
        <f t="shared" si="62"/>
        <v>-</v>
      </c>
      <c r="AO61" s="71" t="str">
        <f t="shared" si="63"/>
        <v>-</v>
      </c>
      <c r="AP61" s="34" t="str">
        <f t="shared" si="54"/>
        <v>D</v>
      </c>
      <c r="AQ61" s="34" t="str">
        <f t="shared" si="55"/>
        <v>V</v>
      </c>
      <c r="AR61" s="34">
        <f t="shared" si="56"/>
        <v>0</v>
      </c>
      <c r="AS61" s="34">
        <f t="shared" si="56"/>
        <v>3</v>
      </c>
      <c r="AT61" s="35"/>
      <c r="AU61" s="35">
        <f t="shared" si="57"/>
        <v>0</v>
      </c>
      <c r="AV61" s="35">
        <f>SUMIFS(AR56:AR70,AH56:AH70,AU61,AK56:AK70,AV55)+SUMIFS(AS56:AS70,AK56:AK70,AU61,AH56:AH70,AV55)</f>
        <v>0</v>
      </c>
      <c r="AW61" s="35">
        <f>SUMIFS(AR56:AR70,AH56:AH70,AU61,AK56:AK70,AW55)+SUMIFS(AS56:AS70,AK56:AK70,AU61,AH56:AH70,AW55)</f>
        <v>0</v>
      </c>
      <c r="AX61" s="35">
        <f>SUMIFS(AR56:AR70,AH56:AH70,AU61,AK56:AK70,AX55)+SUMIFS(AS56:AS70,AK56:AK70,AU61,AH56:AH70,AX55)</f>
        <v>0</v>
      </c>
      <c r="AY61" s="35">
        <f>SUMIFS(AR56:AR70,AH56:AH70,AU61,AK56:AK70,AY55)+SUMIFS(AS56:AS70,AK56:AK70,AU61,AH56:AH70,AY55)</f>
        <v>0</v>
      </c>
      <c r="AZ61" s="35">
        <f>SUMIFS(AR56:AR70,AH56:AH70,AU61,AK56:AK70,AZ55)+SUMIFS(AS56:AS70,AK56:AK70,AU61,AH56:AH70,AZ55)</f>
        <v>0</v>
      </c>
      <c r="BA61" s="35">
        <f>SUMIFS(AR56:AR70,AH56:AH70,AU61,AK56:AK70,BA55)+SUMIFS(AS56:AS70,AK56:AK70,AU61,AH56:AH70,BA55)</f>
        <v>0</v>
      </c>
      <c r="BB61" s="35"/>
      <c r="BC61" s="35"/>
      <c r="BD61" s="35"/>
      <c r="BE61" s="35"/>
      <c r="BF61" s="35"/>
      <c r="BG61" s="35"/>
      <c r="BH61" s="131"/>
      <c r="BI61" s="35"/>
    </row>
    <row r="62" spans="1:61" ht="18" hidden="1" customHeight="1" x14ac:dyDescent="0.25">
      <c r="A62" s="86" t="str">
        <f t="shared" si="48"/>
        <v/>
      </c>
      <c r="B62" s="91" t="str">
        <f t="shared" si="49"/>
        <v/>
      </c>
      <c r="C62" s="92"/>
      <c r="D62" s="93"/>
      <c r="E62" s="91" t="str">
        <f t="shared" si="50"/>
        <v/>
      </c>
      <c r="F62" s="75"/>
      <c r="G62" s="76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4"/>
      <c r="Z62" s="35"/>
      <c r="AA62" s="35"/>
      <c r="AB62" s="66">
        <f>AB56</f>
        <v>0</v>
      </c>
      <c r="AC62" s="67">
        <f>AC56</f>
        <v>9.0080799989999996</v>
      </c>
      <c r="AD62" s="37"/>
      <c r="AE62" s="35"/>
      <c r="AF62" s="48">
        <f t="shared" si="59"/>
        <v>6</v>
      </c>
      <c r="AG62" s="69" t="str">
        <f t="shared" si="60"/>
        <v/>
      </c>
      <c r="AH62" s="70" t="str">
        <f>IF(AH55=2,"",IF(AH55=3,"",IF(AH55=4,"",IF(AH55&gt;=5,J3,""))))</f>
        <v/>
      </c>
      <c r="AI62" s="71" t="str">
        <f t="shared" si="53"/>
        <v/>
      </c>
      <c r="AJ62" s="71" t="str">
        <f t="shared" si="53"/>
        <v/>
      </c>
      <c r="AK62" s="70" t="str">
        <f>IF(AH55=2,"",IF(AH55=3,"",IF(AH55=4,"",IF(AH55&gt;=5,J6,""))))</f>
        <v/>
      </c>
      <c r="AL62" s="71" t="str">
        <f t="shared" si="61"/>
        <v/>
      </c>
      <c r="AM62" s="71" t="str">
        <f t="shared" si="61"/>
        <v/>
      </c>
      <c r="AN62" s="71" t="str">
        <f t="shared" si="62"/>
        <v>-</v>
      </c>
      <c r="AO62" s="71" t="str">
        <f t="shared" si="63"/>
        <v>-</v>
      </c>
      <c r="AP62" s="34" t="str">
        <f t="shared" si="54"/>
        <v>-</v>
      </c>
      <c r="AQ62" s="34" t="str">
        <f t="shared" si="55"/>
        <v>-</v>
      </c>
      <c r="AR62" s="34">
        <f t="shared" si="56"/>
        <v>0</v>
      </c>
      <c r="AS62" s="34">
        <f t="shared" si="56"/>
        <v>0</v>
      </c>
      <c r="AT62" s="35"/>
      <c r="AU62" s="35"/>
      <c r="AV62" s="35"/>
      <c r="AW62" s="35"/>
      <c r="AX62" s="35"/>
      <c r="AY62" s="35"/>
      <c r="AZ62" s="35"/>
      <c r="BA62" s="35"/>
      <c r="BB62" s="35" t="s">
        <v>13</v>
      </c>
      <c r="BC62" s="35" t="s">
        <v>14</v>
      </c>
      <c r="BD62" s="35" t="s">
        <v>16</v>
      </c>
      <c r="BE62" s="35"/>
      <c r="BF62" s="35"/>
      <c r="BG62" s="35"/>
      <c r="BH62" s="131"/>
      <c r="BI62" s="35"/>
    </row>
    <row r="63" spans="1:61" ht="18" hidden="1" customHeight="1" x14ac:dyDescent="0.25">
      <c r="A63" s="86" t="str">
        <f t="shared" si="48"/>
        <v/>
      </c>
      <c r="B63" s="91" t="str">
        <f t="shared" si="49"/>
        <v/>
      </c>
      <c r="C63" s="92"/>
      <c r="D63" s="93"/>
      <c r="E63" s="91" t="str">
        <f t="shared" si="50"/>
        <v/>
      </c>
      <c r="F63" s="75"/>
      <c r="G63" s="76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4"/>
      <c r="Z63" s="35"/>
      <c r="AA63" s="35"/>
      <c r="AB63" s="36"/>
      <c r="AC63" s="36"/>
      <c r="AD63" s="37"/>
      <c r="AE63" s="35"/>
      <c r="AF63" s="48">
        <f t="shared" si="59"/>
        <v>6</v>
      </c>
      <c r="AG63" s="69" t="str">
        <f t="shared" si="60"/>
        <v/>
      </c>
      <c r="AH63" s="70" t="str">
        <f>IF(AH55=2,"",IF(AH55=3,"",IF(AH55=4,"",IF(AH55&gt;=5,J4,""))))</f>
        <v/>
      </c>
      <c r="AI63" s="71" t="str">
        <f t="shared" si="53"/>
        <v/>
      </c>
      <c r="AJ63" s="71" t="str">
        <f t="shared" si="53"/>
        <v/>
      </c>
      <c r="AK63" s="70" t="str">
        <f>IF(AH55=2,"",IF(AH55=3,"",IF(AH55=4,"",IF(AH55&gt;=5,J7,""))))</f>
        <v/>
      </c>
      <c r="AL63" s="71" t="str">
        <f t="shared" si="61"/>
        <v/>
      </c>
      <c r="AM63" s="71" t="str">
        <f t="shared" si="61"/>
        <v/>
      </c>
      <c r="AN63" s="71" t="str">
        <f t="shared" si="62"/>
        <v>-</v>
      </c>
      <c r="AO63" s="71" t="str">
        <f t="shared" si="63"/>
        <v>-</v>
      </c>
      <c r="AP63" s="34" t="str">
        <f t="shared" si="54"/>
        <v>-</v>
      </c>
      <c r="AQ63" s="34" t="str">
        <f t="shared" si="55"/>
        <v>-</v>
      </c>
      <c r="AR63" s="34">
        <f t="shared" si="56"/>
        <v>0</v>
      </c>
      <c r="AS63" s="34">
        <f t="shared" si="56"/>
        <v>0</v>
      </c>
      <c r="AT63" s="35"/>
      <c r="AU63" s="49" t="s">
        <v>22</v>
      </c>
      <c r="AV63" s="35" t="str">
        <f t="shared" ref="AV63:BA63" si="64">AV55</f>
        <v>Ricardo Pavão</v>
      </c>
      <c r="AW63" s="35" t="str">
        <f t="shared" si="64"/>
        <v>Luis Abreu</v>
      </c>
      <c r="AX63" s="35" t="str">
        <f t="shared" si="64"/>
        <v>Vasco Henriques</v>
      </c>
      <c r="AY63" s="35" t="str">
        <f t="shared" si="64"/>
        <v>André Fernandes</v>
      </c>
      <c r="AZ63" s="35">
        <f t="shared" si="64"/>
        <v>0</v>
      </c>
      <c r="BA63" s="35">
        <f t="shared" si="64"/>
        <v>0</v>
      </c>
      <c r="BB63" s="35" t="s">
        <v>41</v>
      </c>
      <c r="BC63" s="35" t="str">
        <f>AU70</f>
        <v>Sofridos</v>
      </c>
      <c r="BD63" s="35" t="s">
        <v>42</v>
      </c>
      <c r="BE63" s="35"/>
      <c r="BF63" s="35"/>
      <c r="BG63" s="35"/>
      <c r="BH63" s="131"/>
      <c r="BI63" s="35"/>
    </row>
    <row r="64" spans="1:61" ht="18" hidden="1" customHeight="1" x14ac:dyDescent="0.25">
      <c r="A64" s="86" t="str">
        <f t="shared" si="48"/>
        <v/>
      </c>
      <c r="B64" s="91" t="str">
        <f t="shared" si="49"/>
        <v/>
      </c>
      <c r="C64" s="92"/>
      <c r="D64" s="93"/>
      <c r="E64" s="91" t="str">
        <f t="shared" si="50"/>
        <v/>
      </c>
      <c r="F64" s="75"/>
      <c r="G64" s="76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4"/>
      <c r="Z64" s="35"/>
      <c r="AA64" s="35"/>
      <c r="AB64" s="36"/>
      <c r="AC64" s="36"/>
      <c r="AD64" s="36"/>
      <c r="AE64" s="35"/>
      <c r="AF64" s="48">
        <f t="shared" si="59"/>
        <v>6</v>
      </c>
      <c r="AG64" s="69" t="str">
        <f t="shared" si="60"/>
        <v/>
      </c>
      <c r="AH64" s="70" t="str">
        <f>IF(AH55=2,"",IF(AH55=3,"",IF(AH55=4,"",IF(AH55&gt;=5,J5,""))))</f>
        <v/>
      </c>
      <c r="AI64" s="71" t="str">
        <f t="shared" si="53"/>
        <v/>
      </c>
      <c r="AJ64" s="71" t="str">
        <f t="shared" si="53"/>
        <v/>
      </c>
      <c r="AK64" s="70" t="str">
        <f>IF(AH55=2,"",IF(AH55=3,"",IF(AH55=4,"",IF(AH55&gt;=5,J8,""))))</f>
        <v/>
      </c>
      <c r="AL64" s="71" t="str">
        <f t="shared" si="61"/>
        <v/>
      </c>
      <c r="AM64" s="71" t="str">
        <f t="shared" si="61"/>
        <v/>
      </c>
      <c r="AN64" s="71" t="str">
        <f t="shared" si="62"/>
        <v>-</v>
      </c>
      <c r="AO64" s="71" t="str">
        <f t="shared" si="63"/>
        <v>-</v>
      </c>
      <c r="AP64" s="34" t="str">
        <f t="shared" si="54"/>
        <v>-</v>
      </c>
      <c r="AQ64" s="34" t="str">
        <f t="shared" si="55"/>
        <v>-</v>
      </c>
      <c r="AR64" s="34">
        <f t="shared" si="56"/>
        <v>0</v>
      </c>
      <c r="AS64" s="34">
        <f t="shared" si="56"/>
        <v>0</v>
      </c>
      <c r="AT64" s="35"/>
      <c r="AU64" s="35" t="str">
        <f t="shared" ref="AU64:AU69" si="65">AU56</f>
        <v>Ricardo Pavão</v>
      </c>
      <c r="AV64" s="35">
        <f>SUMIFS(AL56:AL70,AH56:AH70,AU64,AK56:AK70,AV55)+SUMIFS(AM56:AM70,AK56:AK70,AU64,AH56:AH70,AV55)</f>
        <v>0</v>
      </c>
      <c r="AW64" s="35">
        <f>SUMIFS(AL56:AL70,AH56:AH70,AU64,AK56:AK70,AW55)+SUMIFS(AM56:AM70,AK56:AK70,AU64,AH56:AH70,AW55)</f>
        <v>0</v>
      </c>
      <c r="AX64" s="35">
        <f>SUMIFS(AL56:AL70,AH56:AH70,AU64,AK56:AK70,AX55)+SUMIFS(AM56:AM70,AK56:AK70,AU64,AH56:AH70,AX55)</f>
        <v>0</v>
      </c>
      <c r="AY64" s="35">
        <f>SUMIFS(AL56:AL70,AH56:AH70,AU64,AK56:AK70,AY55)+SUMIFS(AM56:AM70,AK56:AK70,AU64,AH56:AH70,AY55)</f>
        <v>0</v>
      </c>
      <c r="AZ64" s="35">
        <f>SUMIFS(AL56:AL70,AH56:AH70,AU64,AK56:AK70,AZ55)+SUMIFS(AM56:AM70,AK56:AK70,AU64,AH56:AH70,AZ55)</f>
        <v>0</v>
      </c>
      <c r="BA64" s="35">
        <f>SUMIFS(AL56:AL70,AH56:AH70,AU64,AK56:AK70,BA55)+SUMIFS(AM56:AM70,AK56:AK70,AU64,AH56:AH70,BA55)</f>
        <v>0</v>
      </c>
      <c r="BB64" s="35">
        <f>SUM(AV64:BA64)</f>
        <v>0</v>
      </c>
      <c r="BC64" s="35">
        <f>AV70</f>
        <v>0</v>
      </c>
      <c r="BD64" s="77">
        <f>(SUMIFS(AN56:AN70,AH56:AH70,AU64)+SUMIFS(AO56:AO70,AK56:AK70,AU64))</f>
        <v>0</v>
      </c>
      <c r="BE64" s="35"/>
      <c r="BF64" s="35"/>
      <c r="BG64" s="35"/>
      <c r="BH64" s="131"/>
      <c r="BI64" s="35"/>
    </row>
    <row r="65" spans="1:61" ht="18" hidden="1" customHeight="1" x14ac:dyDescent="0.25">
      <c r="A65" s="86" t="str">
        <f t="shared" si="48"/>
        <v/>
      </c>
      <c r="B65" s="91" t="str">
        <f t="shared" si="49"/>
        <v/>
      </c>
      <c r="C65" s="92"/>
      <c r="D65" s="93"/>
      <c r="E65" s="91" t="str">
        <f t="shared" si="50"/>
        <v/>
      </c>
      <c r="F65" s="75"/>
      <c r="G65" s="76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4"/>
      <c r="Z65" s="35"/>
      <c r="AA65" s="35"/>
      <c r="AB65" s="36"/>
      <c r="AC65" s="36"/>
      <c r="AD65" s="37"/>
      <c r="AE65" s="35"/>
      <c r="AF65" s="48">
        <f t="shared" si="59"/>
        <v>6</v>
      </c>
      <c r="AG65" s="69" t="str">
        <f t="shared" si="60"/>
        <v/>
      </c>
      <c r="AH65" s="70" t="str">
        <f>IF(AH55=2,"",IF(AH55=3,"",IF(AH55=4,"",IF(AH55&gt;=5,J3,""))))</f>
        <v/>
      </c>
      <c r="AI65" s="71" t="str">
        <f t="shared" si="53"/>
        <v/>
      </c>
      <c r="AJ65" s="71" t="str">
        <f t="shared" si="53"/>
        <v/>
      </c>
      <c r="AK65" s="70" t="str">
        <f>IF(AH55=2,"",IF(AH55=3,"",IF(AH55=4,"",IF(AH55&gt;=5,J5,""))))</f>
        <v/>
      </c>
      <c r="AL65" s="71" t="str">
        <f t="shared" si="61"/>
        <v/>
      </c>
      <c r="AM65" s="71" t="str">
        <f t="shared" si="61"/>
        <v/>
      </c>
      <c r="AN65" s="71" t="str">
        <f t="shared" si="62"/>
        <v>-</v>
      </c>
      <c r="AO65" s="71" t="str">
        <f t="shared" si="63"/>
        <v>-</v>
      </c>
      <c r="AP65" s="34" t="str">
        <f t="shared" si="54"/>
        <v>-</v>
      </c>
      <c r="AQ65" s="34" t="str">
        <f t="shared" si="55"/>
        <v>-</v>
      </c>
      <c r="AR65" s="34">
        <f t="shared" si="56"/>
        <v>0</v>
      </c>
      <c r="AS65" s="34">
        <f t="shared" si="56"/>
        <v>0</v>
      </c>
      <c r="AT65" s="35"/>
      <c r="AU65" s="35" t="str">
        <f t="shared" si="65"/>
        <v>Luis Abreu</v>
      </c>
      <c r="AV65" s="35">
        <f>SUMIFS(AL56:AL70,AH56:AH70,AU65,AK56:AK70,AV55)+SUMIFS(AM56:AM70,AK56:AK70,AU65,AH56:AH70,AV55)</f>
        <v>0</v>
      </c>
      <c r="AW65" s="35">
        <f>SUMIFS(AL56:AL70,AH56:AH70,AU65,AK56:AK70,AW55)+SUMIFS(AM56:AM70,AK56:AK70,AU65,AH56:AH70,AW55)</f>
        <v>0</v>
      </c>
      <c r="AX65" s="35">
        <f>SUMIFS(AL56:AL70,AH56:AH70,AU65,AK56:AK70,AX55)+SUMIFS(AM56:AM70,AK56:AK70,AU65,AH56:AH70,AX55)</f>
        <v>0</v>
      </c>
      <c r="AY65" s="35">
        <f>SUMIFS(AL56:AL70,AH56:AH70,AU65,AK56:AK70,AY55)+SUMIFS(AM56:AM70,AK56:AK70,AU65,AH56:AH70,AY55)</f>
        <v>0</v>
      </c>
      <c r="AZ65" s="35">
        <f>SUMIFS(AL56:AL70,AH56:AH70,AU65,AK56:AK70,AZ55)+SUMIFS(AM56:AM70,AK56:AK70,AU65,AH56:AH70,AZ55)</f>
        <v>0</v>
      </c>
      <c r="BA65" s="35">
        <f>SUMIFS(AL56:AL70,AH56:AH70,AU65,AK56:AK70,BA55)+SUMIFS(AM56:AM70,AK56:AK70,AU65,AH56:AH70,BA55)</f>
        <v>0</v>
      </c>
      <c r="BB65" s="35">
        <f t="shared" ref="BB65:BB69" si="66">SUM(AV65:BA65)</f>
        <v>0</v>
      </c>
      <c r="BC65" s="35">
        <f>AW70</f>
        <v>0</v>
      </c>
      <c r="BD65" s="77">
        <f>(SUMIFS(AN56:AN70,AH56:AH70,AU65)+SUMIFS(AO56:AO70,AK56:AK70,AU65))</f>
        <v>0</v>
      </c>
      <c r="BE65" s="35"/>
      <c r="BF65" s="35"/>
      <c r="BG65" s="35"/>
      <c r="BH65" s="131"/>
      <c r="BI65" s="35"/>
    </row>
    <row r="66" spans="1:61" ht="18" hidden="1" customHeight="1" x14ac:dyDescent="0.25">
      <c r="A66" s="86" t="str">
        <f t="shared" si="48"/>
        <v/>
      </c>
      <c r="B66" s="91" t="str">
        <f t="shared" si="49"/>
        <v/>
      </c>
      <c r="C66" s="92"/>
      <c r="D66" s="93"/>
      <c r="E66" s="91" t="str">
        <f t="shared" si="50"/>
        <v/>
      </c>
      <c r="F66" s="75"/>
      <c r="G66" s="76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4"/>
      <c r="Z66" s="35"/>
      <c r="AA66" s="35"/>
      <c r="AB66" s="36"/>
      <c r="AC66" s="36"/>
      <c r="AD66" s="36"/>
      <c r="AE66" s="35"/>
      <c r="AF66" s="48">
        <f t="shared" si="59"/>
        <v>6</v>
      </c>
      <c r="AG66" s="69" t="str">
        <f t="shared" si="60"/>
        <v/>
      </c>
      <c r="AH66" s="70" t="str">
        <f>IF(AH55=2,"",IF(AH55=3,"",IF(AH55=4,"",IF(AH55&gt;=5,J6,""))))</f>
        <v/>
      </c>
      <c r="AI66" s="71" t="str">
        <f t="shared" si="53"/>
        <v/>
      </c>
      <c r="AJ66" s="71" t="str">
        <f t="shared" si="53"/>
        <v/>
      </c>
      <c r="AK66" s="70" t="str">
        <f>IF(AH55=2,"",IF(AH55=3,"",IF(AH55=4,"",IF(AH55&gt;=5,J7,""))))</f>
        <v/>
      </c>
      <c r="AL66" s="71" t="str">
        <f t="shared" si="61"/>
        <v/>
      </c>
      <c r="AM66" s="71" t="str">
        <f t="shared" si="61"/>
        <v/>
      </c>
      <c r="AN66" s="71" t="str">
        <f t="shared" si="62"/>
        <v>-</v>
      </c>
      <c r="AO66" s="71" t="str">
        <f t="shared" si="63"/>
        <v>-</v>
      </c>
      <c r="AP66" s="34" t="str">
        <f t="shared" si="54"/>
        <v>-</v>
      </c>
      <c r="AQ66" s="34" t="str">
        <f t="shared" si="55"/>
        <v>-</v>
      </c>
      <c r="AR66" s="34">
        <f t="shared" si="56"/>
        <v>0</v>
      </c>
      <c r="AS66" s="34">
        <f t="shared" si="56"/>
        <v>0</v>
      </c>
      <c r="AT66" s="35"/>
      <c r="AU66" s="35" t="str">
        <f t="shared" si="65"/>
        <v>Vasco Henriques</v>
      </c>
      <c r="AV66" s="35">
        <f>SUMIFS(AL56:AL70,AH56:AH70,AU66,AK56:AK70,AV55)+SUMIFS(AM56:AM70,AK56:AK70,AU66,AH56:AH70,AV55)</f>
        <v>0</v>
      </c>
      <c r="AW66" s="35">
        <f>SUMIFS(AL56:AL70,AH56:AH70,AU66,AK56:AK70,AW55)+SUMIFS(AM56:AM70,AK56:AK70,AU66,AH56:AH70,AW55)</f>
        <v>0</v>
      </c>
      <c r="AX66" s="35">
        <f>SUMIFS(AL56:AL70,AH56:AH70,AU66,AK56:AK70,AX55)+SUMIFS(AM56:AM70,AK56:AK70,AU66,AH56:AH70,AX55)</f>
        <v>0</v>
      </c>
      <c r="AY66" s="35">
        <f>SUMIFS(AL56:AL70,AH56:AH70,AU66,AK56:AK70,AY55)+SUMIFS(AM56:AM70,AK56:AK70,AU66,AH56:AH70,AY55)</f>
        <v>0</v>
      </c>
      <c r="AZ66" s="35">
        <f>SUMIFS(AL56:AL70,AH56:AH70,AU66,AK56:AK70,AZ55)+SUMIFS(AM56:AM70,AK56:AK70,AU66,AH56:AH70,AZ55)</f>
        <v>0</v>
      </c>
      <c r="BA66" s="35">
        <f>SUMIFS(AL56:AL70,AH56:AH70,AU66,AK56:AK70,BA55)+SUMIFS(AM56:AM70,AK56:AK70,AU66,AH56:AH70,BA55)</f>
        <v>0</v>
      </c>
      <c r="BB66" s="35">
        <f t="shared" si="66"/>
        <v>0</v>
      </c>
      <c r="BC66" s="35">
        <f>AX70</f>
        <v>0</v>
      </c>
      <c r="BD66" s="77">
        <f>(SUMIFS(AN56:AN70,AH56:AH70,AU66)+SUMIFS(AO56:AO70,AK56:AK70,AU66))</f>
        <v>0</v>
      </c>
      <c r="BE66" s="35"/>
      <c r="BF66" s="35"/>
      <c r="BG66" s="35"/>
      <c r="BH66" s="131"/>
      <c r="BI66" s="35"/>
    </row>
    <row r="67" spans="1:61" ht="18" hidden="1" customHeight="1" x14ac:dyDescent="0.25">
      <c r="A67" s="86" t="str">
        <f t="shared" si="48"/>
        <v/>
      </c>
      <c r="B67" s="91" t="str">
        <f t="shared" si="49"/>
        <v/>
      </c>
      <c r="C67" s="92"/>
      <c r="D67" s="93"/>
      <c r="E67" s="91" t="str">
        <f t="shared" si="50"/>
        <v/>
      </c>
      <c r="F67" s="75"/>
      <c r="G67" s="76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4"/>
      <c r="Z67" s="35"/>
      <c r="AA67" s="35"/>
      <c r="AB67" s="36"/>
      <c r="AC67" s="36"/>
      <c r="AD67" s="36"/>
      <c r="AE67" s="35"/>
      <c r="AF67" s="48">
        <f t="shared" si="59"/>
        <v>6</v>
      </c>
      <c r="AG67" s="69" t="str">
        <f t="shared" si="60"/>
        <v/>
      </c>
      <c r="AH67" s="70" t="str">
        <f>IF(AH55=2,"",IF(AH55=3,"",IF(AH55=4,"",IF(AH55&gt;=5,J4,""))))</f>
        <v/>
      </c>
      <c r="AI67" s="71" t="str">
        <f t="shared" si="53"/>
        <v/>
      </c>
      <c r="AJ67" s="71" t="str">
        <f t="shared" si="53"/>
        <v/>
      </c>
      <c r="AK67" s="70" t="str">
        <f>IF(AH55=2,"",IF(AH55=3,"",IF(AH55=4,"",IF(AH55&gt;=5,J8,""))))</f>
        <v/>
      </c>
      <c r="AL67" s="71" t="str">
        <f t="shared" si="61"/>
        <v/>
      </c>
      <c r="AM67" s="71" t="str">
        <f t="shared" si="61"/>
        <v/>
      </c>
      <c r="AN67" s="71" t="str">
        <f t="shared" si="62"/>
        <v>-</v>
      </c>
      <c r="AO67" s="71" t="str">
        <f t="shared" si="63"/>
        <v>-</v>
      </c>
      <c r="AP67" s="34" t="str">
        <f t="shared" si="54"/>
        <v>-</v>
      </c>
      <c r="AQ67" s="34" t="str">
        <f t="shared" si="55"/>
        <v>-</v>
      </c>
      <c r="AR67" s="34">
        <f t="shared" si="56"/>
        <v>0</v>
      </c>
      <c r="AS67" s="34">
        <f t="shared" si="56"/>
        <v>0</v>
      </c>
      <c r="AT67" s="35"/>
      <c r="AU67" s="35" t="str">
        <f t="shared" si="65"/>
        <v>André Fernandes</v>
      </c>
      <c r="AV67" s="35">
        <f>SUMIFS(AL56:AL70,AH56:AH70,AU67,AK56:AK70,AV55)+SUMIFS(AM56:AM70,AK56:AK70,AU67,AH56:AH70,AV55)</f>
        <v>0</v>
      </c>
      <c r="AW67" s="35">
        <f>SUMIFS(AL56:AL70,AH56:AH70,AU67,AK56:AK70,AW55)+SUMIFS(AM56:AM70,AK56:AK70,AU67,AH56:AH70,AW55)</f>
        <v>0</v>
      </c>
      <c r="AX67" s="35">
        <f>SUMIFS(AL56:AL70,AH56:AH70,AU67,AK56:AK70,AX55)+SUMIFS(AM56:AM70,AK56:AK70,AU67,AH56:AH70,AX55)</f>
        <v>0</v>
      </c>
      <c r="AY67" s="35">
        <f>SUMIFS(AL56:AL70,AH56:AH70,AU67,AK56:AK70,AY55)+SUMIFS(AM56:AM70,AK56:AK70,AU67,AH56:AH70,AY55)</f>
        <v>0</v>
      </c>
      <c r="AZ67" s="35">
        <f>SUMIFS(AL56:AL70,AH56:AH70,AU67,AK56:AK70,AZ55)+SUMIFS(AM56:AM70,AK56:AK70,AU67,AH56:AH70,AZ55)</f>
        <v>0</v>
      </c>
      <c r="BA67" s="35">
        <f>SUMIFS(AL56:AL70,AH56:AH70,AU67,AK56:AK70,BA55)+SUMIFS(AM56:AM70,AK56:AK70,AU67,AH56:AH70,BA55)</f>
        <v>0</v>
      </c>
      <c r="BB67" s="35">
        <f t="shared" si="66"/>
        <v>0</v>
      </c>
      <c r="BC67" s="35">
        <f>AY70</f>
        <v>0</v>
      </c>
      <c r="BD67" s="77">
        <f>(SUMIFS(AN56:AN70,AH56:AH70,AU67)+SUMIFS(AO56:AO70,AK56:AK70,AU67))</f>
        <v>0</v>
      </c>
      <c r="BE67" s="35"/>
      <c r="BF67" s="35"/>
      <c r="BG67" s="35"/>
      <c r="BH67" s="131"/>
      <c r="BI67" s="35"/>
    </row>
    <row r="68" spans="1:61" ht="18" hidden="1" customHeight="1" x14ac:dyDescent="0.25">
      <c r="A68" s="86" t="str">
        <f t="shared" si="48"/>
        <v/>
      </c>
      <c r="B68" s="91" t="str">
        <f t="shared" si="49"/>
        <v/>
      </c>
      <c r="C68" s="92"/>
      <c r="D68" s="93"/>
      <c r="E68" s="91" t="str">
        <f t="shared" si="50"/>
        <v/>
      </c>
      <c r="F68" s="75"/>
      <c r="G68" s="76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4"/>
      <c r="Z68" s="35"/>
      <c r="AA68" s="35"/>
      <c r="AB68" s="36"/>
      <c r="AC68" s="36"/>
      <c r="AD68" s="36"/>
      <c r="AE68" s="35"/>
      <c r="AF68" s="48">
        <f t="shared" si="59"/>
        <v>6</v>
      </c>
      <c r="AG68" s="69" t="str">
        <f t="shared" si="60"/>
        <v/>
      </c>
      <c r="AH68" s="70" t="str">
        <f>IF(AH55=2,"",IF(AH55=3,"",IF(AH55=4,"",IF(AH55&gt;=5,J3,""))))</f>
        <v/>
      </c>
      <c r="AI68" s="71" t="str">
        <f t="shared" si="53"/>
        <v/>
      </c>
      <c r="AJ68" s="71" t="str">
        <f t="shared" si="53"/>
        <v/>
      </c>
      <c r="AK68" s="70" t="str">
        <f>IF(AH55=2,"",IF(AH55=3,"",IF(AH55=4,"",IF(AH55&gt;=5,J4,""))))</f>
        <v/>
      </c>
      <c r="AL68" s="71" t="str">
        <f t="shared" si="61"/>
        <v/>
      </c>
      <c r="AM68" s="71" t="str">
        <f t="shared" si="61"/>
        <v/>
      </c>
      <c r="AN68" s="71" t="str">
        <f t="shared" si="62"/>
        <v>-</v>
      </c>
      <c r="AO68" s="71" t="str">
        <f t="shared" si="63"/>
        <v>-</v>
      </c>
      <c r="AP68" s="34" t="str">
        <f t="shared" si="54"/>
        <v>-</v>
      </c>
      <c r="AQ68" s="34" t="str">
        <f t="shared" si="55"/>
        <v>-</v>
      </c>
      <c r="AR68" s="34">
        <f t="shared" si="56"/>
        <v>0</v>
      </c>
      <c r="AS68" s="34">
        <f t="shared" si="56"/>
        <v>0</v>
      </c>
      <c r="AT68" s="35"/>
      <c r="AU68" s="35">
        <f t="shared" si="65"/>
        <v>0</v>
      </c>
      <c r="AV68" s="35">
        <f>SUMIFS(AL56:AL70,AH56:AH70,AU68,AK56:AK70,AV55)+SUMIFS(AM56:AM70,AK56:AK70,AU68,AH56:AH70,AV55)</f>
        <v>0</v>
      </c>
      <c r="AW68" s="35">
        <f>SUMIFS(AL56:AL70,AH56:AH70,AU68,AK56:AK70,AW55)+SUMIFS(AM56:AM70,AK56:AK70,AU68,AH56:AH70,AW55)</f>
        <v>0</v>
      </c>
      <c r="AX68" s="35">
        <f>SUMIFS(AL56:AL70,AH56:AH70,AU68,AK56:AK70,AX55)+SUMIFS(AM56:AM70,AK56:AK70,AU68,AH56:AH70,AX55)</f>
        <v>0</v>
      </c>
      <c r="AY68" s="35">
        <f>SUMIFS(AL56:AL70,AH56:AH70,AU68,AK56:AK70,AY55)+SUMIFS(AM56:AM70,AK56:AK70,AU68,AH56:AH70,AY55)</f>
        <v>0</v>
      </c>
      <c r="AZ68" s="35">
        <f>SUMIFS(AL56:AL70,AH56:AH70,AU68,AK56:AK70,AZ55)+SUMIFS(AM56:AM70,AK56:AK70,AU68,AH56:AH70,AZ55)</f>
        <v>0</v>
      </c>
      <c r="BA68" s="35">
        <f>SUMIFS(AL56:AL70,AH56:AH70,AU68,AK56:AK70,BA55)+SUMIFS(AM56:AM70,AK56:AK70,AU68,AH56:AH70,BA55)</f>
        <v>0</v>
      </c>
      <c r="BB68" s="78">
        <f t="shared" si="66"/>
        <v>0</v>
      </c>
      <c r="BC68" s="78">
        <f>AZ70</f>
        <v>0</v>
      </c>
      <c r="BD68" s="77">
        <f>(SUMIFS(AN56:AN70,AH56:AH70,AU68)+SUMIFS(AO56:AO70,AK56:AK70,AU68))</f>
        <v>0</v>
      </c>
      <c r="BE68" s="35"/>
      <c r="BF68" s="35"/>
      <c r="BG68" s="35"/>
      <c r="BH68" s="131"/>
      <c r="BI68" s="35"/>
    </row>
    <row r="69" spans="1:61" ht="18" hidden="1" customHeight="1" x14ac:dyDescent="0.25">
      <c r="A69" s="86" t="str">
        <f t="shared" si="48"/>
        <v/>
      </c>
      <c r="B69" s="91" t="str">
        <f t="shared" si="49"/>
        <v/>
      </c>
      <c r="C69" s="92"/>
      <c r="D69" s="93"/>
      <c r="E69" s="91" t="str">
        <f t="shared" si="50"/>
        <v/>
      </c>
      <c r="F69" s="75"/>
      <c r="G69" s="76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4"/>
      <c r="Z69" s="35"/>
      <c r="AA69" s="35"/>
      <c r="AB69" s="36"/>
      <c r="AC69" s="36"/>
      <c r="AD69" s="37"/>
      <c r="AE69" s="35"/>
      <c r="AF69" s="48">
        <f t="shared" si="59"/>
        <v>6</v>
      </c>
      <c r="AG69" s="69" t="str">
        <f t="shared" si="60"/>
        <v/>
      </c>
      <c r="AH69" s="70" t="str">
        <f>IF(AH55=2,"",IF(AH55=3,"",IF(AH55=4,"",IF(AH55&gt;=5,J5,""))))</f>
        <v/>
      </c>
      <c r="AI69" s="71" t="str">
        <f t="shared" si="53"/>
        <v/>
      </c>
      <c r="AJ69" s="71" t="str">
        <f t="shared" si="53"/>
        <v/>
      </c>
      <c r="AK69" s="70" t="str">
        <f>IF(AH55=2,"",IF(AH55=3,"",IF(AH55=4,"",IF(AH55&gt;=5,J6,""))))</f>
        <v/>
      </c>
      <c r="AL69" s="71" t="str">
        <f t="shared" si="61"/>
        <v/>
      </c>
      <c r="AM69" s="71" t="str">
        <f t="shared" si="61"/>
        <v/>
      </c>
      <c r="AN69" s="71" t="str">
        <f t="shared" si="62"/>
        <v>-</v>
      </c>
      <c r="AO69" s="71" t="str">
        <f t="shared" si="63"/>
        <v>-</v>
      </c>
      <c r="AP69" s="34" t="str">
        <f t="shared" si="54"/>
        <v>-</v>
      </c>
      <c r="AQ69" s="34" t="str">
        <f t="shared" si="55"/>
        <v>-</v>
      </c>
      <c r="AR69" s="34">
        <f t="shared" si="56"/>
        <v>0</v>
      </c>
      <c r="AS69" s="34">
        <f t="shared" si="56"/>
        <v>0</v>
      </c>
      <c r="AT69" s="35"/>
      <c r="AU69" s="35">
        <f t="shared" si="65"/>
        <v>0</v>
      </c>
      <c r="AV69" s="35">
        <f>SUMIFS(AL56:AL70,AH56:AH70,AU69,AK56:AK70,AV55)+SUMIFS(AM56:AM70,AK56:AK70,AU69,AH56:AH70,AV55)</f>
        <v>0</v>
      </c>
      <c r="AW69" s="35">
        <f>SUMIFS(AL56:AL70,AH56:AH70,AU69,AK56:AK70,AW55)+SUMIFS(AM56:AM70,AK56:AK70,AU69,AH56:AH70,AW55)</f>
        <v>0</v>
      </c>
      <c r="AX69" s="35">
        <f>SUMIFS(AL56:AL70,AH56:AH70,AU69,AK56:AK70,AX55)+SUMIFS(AM56:AM70,AK56:AK70,AU69,AH56:AH70,AX55)</f>
        <v>0</v>
      </c>
      <c r="AY69" s="35">
        <f>SUMIFS(AL56:AL70,AH56:AH70,AU69,AK56:AK70,AY55)+SUMIFS(AM56:AM70,AK56:AK70,AU69,AH56:AH70,AY55)</f>
        <v>0</v>
      </c>
      <c r="AZ69" s="35">
        <f>SUMIFS(AL56:AL70,AH56:AH70,AU69,AK56:AK70,AZ55)+SUMIFS(AM56:AM70,AK56:AK70,AU69,AH56:AH70,AZ55)</f>
        <v>0</v>
      </c>
      <c r="BA69" s="35">
        <f>SUMIFS(AL56:AL70,AH56:AH70,AU69,AK56:AK70,BA55)+SUMIFS(AM56:AM70,AK56:AK70,AU69,AH56:AH70,BA55)</f>
        <v>0</v>
      </c>
      <c r="BB69" s="78">
        <f t="shared" si="66"/>
        <v>0</v>
      </c>
      <c r="BC69" s="78">
        <f>BA70</f>
        <v>0</v>
      </c>
      <c r="BD69" s="77">
        <f>(SUMIFS(AN56:AN70,AH56:AH70,AU69)+SUMIFS(AO56:AO70,AK56:AK70,AU69))</f>
        <v>0</v>
      </c>
      <c r="BE69" s="35"/>
      <c r="BF69" s="35"/>
      <c r="BG69" s="35"/>
      <c r="BH69" s="131"/>
      <c r="BI69" s="35"/>
    </row>
    <row r="70" spans="1:61" ht="18" hidden="1" customHeight="1" x14ac:dyDescent="0.25">
      <c r="A70" s="86" t="str">
        <f t="shared" si="48"/>
        <v/>
      </c>
      <c r="B70" s="91" t="str">
        <f t="shared" si="49"/>
        <v/>
      </c>
      <c r="C70" s="92"/>
      <c r="D70" s="93"/>
      <c r="E70" s="91" t="str">
        <f t="shared" si="50"/>
        <v/>
      </c>
      <c r="F70" s="75"/>
      <c r="G70" s="76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4"/>
      <c r="Z70" s="35"/>
      <c r="AA70" s="35"/>
      <c r="AB70" s="36"/>
      <c r="AC70" s="36"/>
      <c r="AD70" s="36"/>
      <c r="AE70" s="35"/>
      <c r="AF70" s="48">
        <f t="shared" si="59"/>
        <v>6</v>
      </c>
      <c r="AG70" s="69" t="str">
        <f t="shared" si="60"/>
        <v/>
      </c>
      <c r="AH70" s="70" t="str">
        <f>IF(AH55=2,"",IF(AH55=3,"",IF(AH55=4,"",IF(AH55&gt;=5,J7,""))))</f>
        <v/>
      </c>
      <c r="AI70" s="71" t="str">
        <f t="shared" si="53"/>
        <v/>
      </c>
      <c r="AJ70" s="71" t="str">
        <f t="shared" si="53"/>
        <v/>
      </c>
      <c r="AK70" s="70" t="str">
        <f>IF(AH55=2,"",IF(AH55=3,"",IF(AH55=4,"",IF(AH55&gt;=5,J8,""))))</f>
        <v/>
      </c>
      <c r="AL70" s="71" t="str">
        <f t="shared" si="61"/>
        <v/>
      </c>
      <c r="AM70" s="71" t="str">
        <f t="shared" si="61"/>
        <v/>
      </c>
      <c r="AN70" s="71" t="str">
        <f t="shared" si="62"/>
        <v>-</v>
      </c>
      <c r="AO70" s="71" t="str">
        <f t="shared" si="63"/>
        <v>-</v>
      </c>
      <c r="AP70" s="34" t="str">
        <f t="shared" si="54"/>
        <v>-</v>
      </c>
      <c r="AQ70" s="34" t="str">
        <f t="shared" si="55"/>
        <v>-</v>
      </c>
      <c r="AR70" s="34">
        <f t="shared" si="56"/>
        <v>0</v>
      </c>
      <c r="AS70" s="34">
        <f t="shared" si="56"/>
        <v>0</v>
      </c>
      <c r="AT70" s="35"/>
      <c r="AU70" s="35" t="s">
        <v>43</v>
      </c>
      <c r="AV70" s="35">
        <f>SUM(AV64:AV69)</f>
        <v>0</v>
      </c>
      <c r="AW70" s="35">
        <f t="shared" ref="AW70:BA70" si="67">SUM(AW64:AW69)</f>
        <v>0</v>
      </c>
      <c r="AX70" s="35">
        <f t="shared" si="67"/>
        <v>0</v>
      </c>
      <c r="AY70" s="35">
        <f t="shared" si="67"/>
        <v>0</v>
      </c>
      <c r="AZ70" s="35">
        <f t="shared" si="67"/>
        <v>0</v>
      </c>
      <c r="BA70" s="35">
        <f t="shared" si="67"/>
        <v>0</v>
      </c>
      <c r="BB70" s="35"/>
      <c r="BC70" s="35"/>
      <c r="BD70" s="35"/>
      <c r="BE70" s="35"/>
      <c r="BF70" s="35"/>
      <c r="BG70" s="35"/>
      <c r="BH70" s="131"/>
      <c r="BI70" s="35"/>
    </row>
    <row r="71" spans="1:61" ht="15" hidden="1" customHeight="1" x14ac:dyDescent="0.25">
      <c r="A71" s="79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4"/>
      <c r="Z71" s="35"/>
      <c r="AA71" s="35"/>
      <c r="AB71" s="36"/>
      <c r="AC71" s="36"/>
      <c r="AD71" s="36"/>
      <c r="AE71" s="35"/>
      <c r="AF71" s="34"/>
      <c r="AG71" s="80"/>
      <c r="AH71" s="35"/>
      <c r="AI71" s="81"/>
      <c r="AJ71" s="81"/>
      <c r="AK71" s="35"/>
      <c r="AL71" s="35"/>
      <c r="AM71" s="35"/>
      <c r="AN71" s="35"/>
      <c r="AO71" s="81"/>
      <c r="AP71" s="35"/>
      <c r="AQ71" s="35"/>
      <c r="AR71" s="35"/>
      <c r="AS71" s="35"/>
      <c r="AT71" s="35"/>
      <c r="AU71" s="35"/>
      <c r="AV71" s="35"/>
      <c r="AW71" s="35"/>
      <c r="AX71" s="35"/>
      <c r="AY71" s="35"/>
      <c r="AZ71" s="35"/>
      <c r="BA71" s="35"/>
      <c r="BB71" s="35"/>
      <c r="BC71" s="35"/>
      <c r="BD71" s="35"/>
      <c r="BE71" s="35"/>
      <c r="BF71" s="35"/>
      <c r="BG71" s="35"/>
      <c r="BH71" s="131"/>
      <c r="BI71" s="35"/>
    </row>
    <row r="72" spans="1:61" ht="18" hidden="1" customHeight="1" x14ac:dyDescent="0.25">
      <c r="A72" s="14"/>
      <c r="B72" s="14"/>
      <c r="C72" s="14" t="s">
        <v>44</v>
      </c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6"/>
      <c r="Z72" s="14"/>
      <c r="AA72" s="14"/>
      <c r="AB72" s="31"/>
      <c r="AC72" s="31"/>
      <c r="AD72" s="31"/>
      <c r="AE72" s="14"/>
      <c r="AF72" s="16"/>
      <c r="AG72" s="14"/>
      <c r="AH72" s="14"/>
      <c r="AI72" s="14"/>
      <c r="AJ72" s="14"/>
      <c r="AK72" s="16"/>
      <c r="AL72" s="16"/>
      <c r="AM72" s="16"/>
      <c r="AN72" s="14"/>
      <c r="AO72" s="14"/>
      <c r="AP72" s="14"/>
      <c r="AQ72" s="14"/>
      <c r="AR72" s="16"/>
      <c r="AS72" s="16"/>
      <c r="AT72" s="14"/>
      <c r="AU72" s="31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08"/>
      <c r="BI72" s="14"/>
    </row>
    <row r="73" spans="1:61" ht="18" hidden="1" customHeight="1" x14ac:dyDescent="0.25">
      <c r="A73" s="1" t="s">
        <v>45</v>
      </c>
      <c r="BH73" s="132"/>
    </row>
    <row r="74" spans="1:61" ht="18" hidden="1" customHeight="1" x14ac:dyDescent="0.25">
      <c r="I74" s="6" t="s">
        <v>1</v>
      </c>
      <c r="J74" s="7" t="str">
        <f>S2</f>
        <v>OPEN</v>
      </c>
      <c r="R74" s="6" t="s">
        <v>2</v>
      </c>
      <c r="S74" s="7" t="str">
        <f>S2</f>
        <v>OPEN</v>
      </c>
      <c r="BH74" s="132"/>
    </row>
    <row r="75" spans="1:61" ht="18" hidden="1" customHeight="1" x14ac:dyDescent="0.25">
      <c r="I75" s="8" t="str">
        <f>IF(J75&lt;&gt;0,CONCATENATE(I74,#REF!),"")</f>
        <v/>
      </c>
      <c r="J75" s="10"/>
      <c r="R75" s="8" t="str">
        <f>IF(S75&lt;&gt;0,CONCATENATE(R74,AF490),"")</f>
        <v/>
      </c>
      <c r="S75" s="11"/>
      <c r="BH75" s="132"/>
    </row>
    <row r="76" spans="1:61" ht="18" hidden="1" customHeight="1" x14ac:dyDescent="0.25">
      <c r="I76" s="8" t="str">
        <f>IF(J76&lt;&gt;0,CONCATENATE(I74,AF456),"")</f>
        <v/>
      </c>
      <c r="J76" s="10"/>
      <c r="R76" s="8" t="str">
        <f>IF(S76&lt;&gt;0,CONCATENATE(R74,AF491),"")</f>
        <v/>
      </c>
      <c r="S76" s="11"/>
      <c r="BH76" s="132"/>
    </row>
    <row r="77" spans="1:61" ht="18" hidden="1" customHeight="1" x14ac:dyDescent="0.25">
      <c r="I77" s="8" t="str">
        <f>IF(J77&lt;&gt;0,CONCATENATE(I74,AF457),"")</f>
        <v/>
      </c>
      <c r="J77" s="10"/>
      <c r="R77" s="8" t="str">
        <f>IF(S77&lt;&gt;0,CONCATENATE(R74,AF492),"")</f>
        <v/>
      </c>
      <c r="S77" s="11"/>
      <c r="BH77" s="132"/>
    </row>
    <row r="78" spans="1:61" ht="18" hidden="1" customHeight="1" x14ac:dyDescent="0.25">
      <c r="I78" s="8" t="str">
        <f>IF(J78&lt;&gt;0,CONCATENATE(I74,AF458),"")</f>
        <v/>
      </c>
      <c r="J78" s="10"/>
      <c r="R78" s="8" t="str">
        <f>IF(S78&lt;&gt;0,CONCATENATE(R74,AF493),"")</f>
        <v/>
      </c>
      <c r="S78" s="13"/>
      <c r="BH78" s="132"/>
    </row>
    <row r="79" spans="1:61" ht="18" hidden="1" customHeight="1" x14ac:dyDescent="0.25">
      <c r="I79" s="8" t="str">
        <f>IF(J79&lt;&gt;0,CONCATENATE(I74,#REF!),"")</f>
        <v/>
      </c>
      <c r="J79" s="10"/>
      <c r="R79" s="8" t="str">
        <f>IF(S79&lt;&gt;0,CONCATENATE(R74,AF494),"")</f>
        <v/>
      </c>
      <c r="S79" s="11"/>
      <c r="BH79" s="132"/>
    </row>
    <row r="80" spans="1:61" ht="18" hidden="1" customHeight="1" x14ac:dyDescent="0.25">
      <c r="I80" s="8" t="str">
        <f>IF(J80&lt;&gt;0,CONCATENATE(I74,#REF!),"")</f>
        <v/>
      </c>
      <c r="J80" s="10"/>
      <c r="R80" s="8" t="str">
        <f>IF(S80&lt;&gt;0,CONCATENATE(R74,AF495),"")</f>
        <v/>
      </c>
      <c r="S80" s="11"/>
      <c r="BH80" s="132"/>
    </row>
    <row r="81" spans="1:61" ht="18" hidden="1" customHeight="1" x14ac:dyDescent="0.25">
      <c r="AR81"/>
      <c r="AS81"/>
      <c r="AU81" s="3"/>
      <c r="AV81" s="3"/>
      <c r="AX81" s="4"/>
      <c r="BH81" s="132"/>
    </row>
    <row r="82" spans="1:61" ht="18" hidden="1" customHeight="1" x14ac:dyDescent="0.25">
      <c r="A82" s="14"/>
      <c r="B82" s="14"/>
      <c r="C82" s="14"/>
      <c r="D82" s="14"/>
      <c r="E82" s="14"/>
      <c r="F82" s="14"/>
      <c r="G82" s="14"/>
      <c r="H82" s="14"/>
      <c r="I82" s="15" t="s">
        <v>3</v>
      </c>
      <c r="J82" s="15" t="str">
        <f>AG82</f>
        <v>OPEN - C</v>
      </c>
      <c r="K82" s="15" t="s">
        <v>4</v>
      </c>
      <c r="L82" s="15" t="s">
        <v>5</v>
      </c>
      <c r="M82" s="15" t="s">
        <v>6</v>
      </c>
      <c r="N82" s="15" t="s">
        <v>7</v>
      </c>
      <c r="O82" s="15" t="s">
        <v>8</v>
      </c>
      <c r="P82" s="15" t="s">
        <v>9</v>
      </c>
      <c r="Q82" s="15" t="s">
        <v>10</v>
      </c>
      <c r="R82" s="15" t="s">
        <v>11</v>
      </c>
      <c r="S82" s="15" t="s">
        <v>12</v>
      </c>
      <c r="T82" s="16" t="s">
        <v>13</v>
      </c>
      <c r="U82" s="16" t="s">
        <v>14</v>
      </c>
      <c r="V82" s="16" t="s">
        <v>15</v>
      </c>
      <c r="W82" s="16" t="s">
        <v>16</v>
      </c>
      <c r="X82" s="16"/>
      <c r="Y82" s="16" t="s">
        <v>17</v>
      </c>
      <c r="Z82" s="16"/>
      <c r="AA82" s="16" t="s">
        <v>18</v>
      </c>
      <c r="AB82" s="16" t="s">
        <v>19</v>
      </c>
      <c r="AC82" s="16" t="s">
        <v>20</v>
      </c>
      <c r="AD82" s="17" t="s">
        <v>17</v>
      </c>
      <c r="AE82" s="16"/>
      <c r="AF82" s="16" t="s">
        <v>21</v>
      </c>
      <c r="AG82" s="15" t="str">
        <f>CONCATENATE(S2," - ",R2)</f>
        <v>OPEN - C</v>
      </c>
      <c r="AH82" s="15" t="s">
        <v>4</v>
      </c>
      <c r="AI82" s="15" t="s">
        <v>5</v>
      </c>
      <c r="AJ82" s="15" t="s">
        <v>6</v>
      </c>
      <c r="AK82" s="15" t="s">
        <v>7</v>
      </c>
      <c r="AL82" s="15" t="s">
        <v>8</v>
      </c>
      <c r="AM82" s="15" t="s">
        <v>9</v>
      </c>
      <c r="AN82" s="15" t="s">
        <v>10</v>
      </c>
      <c r="AO82" s="15" t="s">
        <v>11</v>
      </c>
      <c r="AP82" s="15"/>
      <c r="AQ82" s="16"/>
      <c r="AR82" s="18"/>
      <c r="AS82" s="16"/>
      <c r="AT82" s="16"/>
      <c r="AU82" s="19" t="s">
        <v>22</v>
      </c>
      <c r="AV82" s="18" t="str">
        <f>AU83</f>
        <v>Ricardo José</v>
      </c>
      <c r="AW82" s="18" t="str">
        <f>AU84</f>
        <v>Herculano</v>
      </c>
      <c r="AX82" s="18" t="str">
        <f>AU85</f>
        <v>Nuno Henriques</v>
      </c>
      <c r="AY82" s="18" t="str">
        <f>AU86</f>
        <v>Carlos Ricardo</v>
      </c>
      <c r="AZ82" s="18">
        <f>AU87</f>
        <v>0</v>
      </c>
      <c r="BA82" s="18">
        <f>AU88</f>
        <v>0</v>
      </c>
      <c r="BB82" s="16"/>
      <c r="BC82" s="16" t="s">
        <v>18</v>
      </c>
      <c r="BD82" s="16" t="s">
        <v>19</v>
      </c>
      <c r="BE82" s="16" t="s">
        <v>20</v>
      </c>
      <c r="BF82" s="16" t="s">
        <v>17</v>
      </c>
      <c r="BG82" s="14"/>
      <c r="BH82" s="107" t="s">
        <v>17</v>
      </c>
      <c r="BI82" s="14"/>
    </row>
    <row r="83" spans="1:61" ht="18" hidden="1" customHeight="1" x14ac:dyDescent="0.25">
      <c r="A83" s="14"/>
      <c r="B83" s="14"/>
      <c r="C83" s="14"/>
      <c r="D83" s="14"/>
      <c r="E83" s="14"/>
      <c r="F83" s="14"/>
      <c r="G83" s="14"/>
      <c r="H83" s="14"/>
      <c r="I83" s="15">
        <f>IF(S3&lt;&gt;0,1,"")</f>
        <v>1</v>
      </c>
      <c r="J83" s="16" t="str">
        <f>IF(S3="","",VLOOKUP(AC83,BE83:BG88,3,FALSE))</f>
        <v>Ricardo José</v>
      </c>
      <c r="K83" s="16">
        <f>IFERROR(VLOOKUP(J83,AG83:AO88,2,FALSE),"")</f>
        <v>3</v>
      </c>
      <c r="L83" s="16">
        <f>IFERROR(VLOOKUP(J83,AG83:AO88,3,FALSE),"")</f>
        <v>3</v>
      </c>
      <c r="M83" s="16">
        <f>IFERROR(VLOOKUP(J83,AG83:AO88,4,FALSE),"")</f>
        <v>0</v>
      </c>
      <c r="N83" s="16">
        <f>IFERROR(VLOOKUP(J83,AG83:AO88,5,FALSE),"")</f>
        <v>0</v>
      </c>
      <c r="O83" s="16">
        <f>IFERROR(VLOOKUP(J83,AG83:AO88,6,FALSE),"")</f>
        <v>14</v>
      </c>
      <c r="P83" s="16">
        <f>IFERROR(VLOOKUP(J83,AG83:AO88,7,FALSE),"")</f>
        <v>1</v>
      </c>
      <c r="Q83" s="16">
        <f>IFERROR(VLOOKUP(J83,AG83:AO88,8,FALSE),"")</f>
        <v>13</v>
      </c>
      <c r="R83" s="16">
        <f>IFERROR(VLOOKUP(J83,AG83:AO88,9,FALSE),"")</f>
        <v>9</v>
      </c>
      <c r="S83" s="16" t="str">
        <f>IF(I83="","",IF(AB83=AB84,(IF(AB83=-1,"","Shoot com o 2º")),IF(I83=1,"",IF(AB83=AB89,(IF(AB83=-1,"","Shoot com o 1º")),IF(AB83=AB82,(IF(AB83=-1,"","Shoot com o 1º")),"")))))</f>
        <v/>
      </c>
      <c r="T83" s="16">
        <f>IFERROR(VLOOKUP(J83,AU100:BD105,8,FALSE),"")</f>
        <v>0</v>
      </c>
      <c r="U83" s="16">
        <f>IFERROR(VLOOKUP(J83,AU100:BD105,9,FALSE),"")</f>
        <v>0</v>
      </c>
      <c r="V83" s="16">
        <f>IFERROR(T83-U83,"")</f>
        <v>0</v>
      </c>
      <c r="W83" s="16">
        <f>IFERROR(VLOOKUP(J83,AU100:BD105,10,FALSE),"")</f>
        <v>0</v>
      </c>
      <c r="X83" s="16"/>
      <c r="Y83" s="20">
        <f>IF(I83="","",IFERROR(VLOOKUP(J83,BG83:BH88,2,FALSE),0))</f>
        <v>0</v>
      </c>
      <c r="Z83" s="21"/>
      <c r="AA83" s="22">
        <f>IFERROR(LARGE(BC83:BC88,I83),"")</f>
        <v>8.9999699999999994</v>
      </c>
      <c r="AB83" s="23">
        <f>IFERROR(LARGE(BD83:BD88,I83),"")</f>
        <v>9.0131099999999993</v>
      </c>
      <c r="AC83" s="24">
        <f>IFERROR(LARGE(BE83:BE88,I83),"")</f>
        <v>9.0131099998999993</v>
      </c>
      <c r="AD83" s="25">
        <f>IFERROR(AC83+(Y83/100),"")</f>
        <v>9.0131099998999993</v>
      </c>
      <c r="AE83" s="16"/>
      <c r="AF83" s="16">
        <v>1</v>
      </c>
      <c r="AG83" s="18" t="str">
        <f t="shared" ref="AG83:AG88" si="68">S3</f>
        <v>Ricardo José</v>
      </c>
      <c r="AH83" s="16">
        <f>SUM(AI83:AK83)</f>
        <v>3</v>
      </c>
      <c r="AI83" s="16">
        <f>COUNTIFS(AH92:AH106,AG83,AP92:AP106,AI82)+COUNTIFS(AK92:AK106,AG83,AQ92:AQ106,AI82)</f>
        <v>3</v>
      </c>
      <c r="AJ83" s="16">
        <f>COUNTIFS(AH92:AH106,AG83,AP92:AP106,AJ82)+COUNTIFS(AK92:AK106,AG83,AQ92:AQ106,AJ82)</f>
        <v>0</v>
      </c>
      <c r="AK83" s="14">
        <f>COUNTIFS(AH92:AH106,AG83,AP92:AP106,AK82)+COUNTIFS(AK92:AK106,AG83,AQ92:AQ106,AK82)</f>
        <v>0</v>
      </c>
      <c r="AL83" s="14">
        <f>SUMIF(AH92:AH106,AG83,AI92:AI106)+SUMIF(AK92:AK106,AG83,AJ92:AJ106)</f>
        <v>14</v>
      </c>
      <c r="AM83" s="14">
        <f>SUMIF(AH92:AH106,AG83,AJ92:AJ106)+SUMIF(AK92:AK106,AG83,AI92:AI106)</f>
        <v>1</v>
      </c>
      <c r="AN83" s="16">
        <f>AL83-AM83</f>
        <v>13</v>
      </c>
      <c r="AO83" s="16">
        <f>(3*AI83)+(1*AJ83)+(0*AK83)</f>
        <v>9</v>
      </c>
      <c r="AP83" s="26"/>
      <c r="AQ83" s="22"/>
      <c r="AR83" s="27"/>
      <c r="AS83" s="22"/>
      <c r="AT83" s="22"/>
      <c r="AU83" s="18" t="str">
        <f t="shared" ref="AU83:AU88" si="69">AG83</f>
        <v>Ricardo José</v>
      </c>
      <c r="AV83" s="28">
        <f>IF((AO83-AO83)=0,(AV92),0)</f>
        <v>0</v>
      </c>
      <c r="AW83" s="28">
        <f>IF((AO83-AO84)=0,(AW92),0)</f>
        <v>0</v>
      </c>
      <c r="AX83" s="28">
        <f>IF((AO83-AO85)=0,(AX92),0)</f>
        <v>0</v>
      </c>
      <c r="AY83" s="28">
        <f>IF((AO83-AO86)=0,(AY92),0)</f>
        <v>0</v>
      </c>
      <c r="AZ83" s="28">
        <f>IF((AO83-AO87)=0,(AZ92),0)</f>
        <v>0</v>
      </c>
      <c r="BA83" s="28">
        <f>IF((AO83-AO88)=0,(BA92),0)</f>
        <v>0</v>
      </c>
      <c r="BB83" s="28"/>
      <c r="BC83" s="22">
        <f>IF(AH83=0,-1,AO83+(SUM(AV83:BA83)/20)-(AH83/100000))</f>
        <v>8.9999699999999994</v>
      </c>
      <c r="BD83" s="22">
        <f t="shared" ref="BD83:BD88" si="70">BC83+(AN83/1000)+(AL83/100000)</f>
        <v>9.0131099999999993</v>
      </c>
      <c r="BE83" s="29">
        <f t="shared" ref="BE83:BE88" si="71">BD83-(AF83/10000000000)</f>
        <v>9.0131099998999993</v>
      </c>
      <c r="BF83" s="29">
        <f>BE83+(BH83/10000000)</f>
        <v>9.0131099998999993</v>
      </c>
      <c r="BG83" s="18" t="str">
        <f t="shared" ref="BG83:BG88" si="72">AG83</f>
        <v>Ricardo José</v>
      </c>
      <c r="BH83" s="133">
        <f t="shared" ref="BH83:BH88" si="73">BD100+((BB100-BC100)/10)+(BB100/100)</f>
        <v>0</v>
      </c>
      <c r="BI83" s="14"/>
    </row>
    <row r="84" spans="1:61" ht="18" hidden="1" customHeight="1" x14ac:dyDescent="0.25">
      <c r="A84" s="14"/>
      <c r="B84" s="14"/>
      <c r="C84" s="14"/>
      <c r="D84" s="14"/>
      <c r="E84" s="14"/>
      <c r="F84" s="14"/>
      <c r="G84" s="14"/>
      <c r="H84" s="14"/>
      <c r="I84" s="15">
        <f>IF(S4&lt;&gt;0,I83+1,"")</f>
        <v>2</v>
      </c>
      <c r="J84" s="16" t="str">
        <f>IF(S4="","",VLOOKUP(AC84,BE83:BG88,3,FALSE))</f>
        <v>Nuno Henriques</v>
      </c>
      <c r="K84" s="16">
        <f>IFERROR(VLOOKUP(J84,AG83:AO88,2,FALSE),"")</f>
        <v>3</v>
      </c>
      <c r="L84" s="16">
        <f>IFERROR(VLOOKUP(J84,AG83:AO88,3,FALSE),"")</f>
        <v>2</v>
      </c>
      <c r="M84" s="16">
        <f>IFERROR(VLOOKUP(J84,AG83:AO88,4,FALSE),"")</f>
        <v>0</v>
      </c>
      <c r="N84" s="16">
        <f>IFERROR(VLOOKUP(J84,AG83:AO88,5,FALSE),"")</f>
        <v>1</v>
      </c>
      <c r="O84" s="16">
        <f>IFERROR(VLOOKUP(J84,AG83:AO88,6,FALSE),"")</f>
        <v>12</v>
      </c>
      <c r="P84" s="16">
        <f>IFERROR(VLOOKUP(J84,AG83:AO88,7,FALSE),"")</f>
        <v>8</v>
      </c>
      <c r="Q84" s="16">
        <f>IFERROR(VLOOKUP(J84,AG83:AO88,8,FALSE),"")</f>
        <v>4</v>
      </c>
      <c r="R84" s="16">
        <f>IFERROR(VLOOKUP(J84,AG83:AO88,9,FALSE),"")</f>
        <v>6</v>
      </c>
      <c r="S84" s="16" t="str">
        <f>IF(I84="","",IF(AB84=AB85,(IF(AB84=-1,"","Shoot com o 3º")),IF(I84=1,"",IF(AB84=AB89,(IF(AB84=-1,"","Shoot com o 1º")),IF(AB84=AB83,(IF(AB84=-1,"","Shoot com o 1º")),"")))))</f>
        <v/>
      </c>
      <c r="T84" s="16">
        <f>IFERROR(VLOOKUP(J84,AU100:BD105,8,FALSE),"")</f>
        <v>0</v>
      </c>
      <c r="U84" s="16">
        <f>IFERROR(VLOOKUP(J84,AU100:BD105,9,FALSE),"")</f>
        <v>0</v>
      </c>
      <c r="V84" s="16">
        <f t="shared" ref="V84:V88" si="74">IFERROR(T84-U84,"")</f>
        <v>0</v>
      </c>
      <c r="W84" s="16">
        <f>IFERROR(VLOOKUP(J84,AU100:BD105,10,FALSE),"")</f>
        <v>0</v>
      </c>
      <c r="X84" s="16"/>
      <c r="Y84" s="20">
        <f>IF(I84="","",IFERROR(VLOOKUP(J84,BG83:BH88,2,FALSE),0))</f>
        <v>0</v>
      </c>
      <c r="Z84" s="21"/>
      <c r="AA84" s="22">
        <f>IFERROR(LARGE(BC83:BC88,I84),"")</f>
        <v>5.9999700000000002</v>
      </c>
      <c r="AB84" s="23">
        <f>IFERROR(LARGE(BD83:BD88,I84),"")</f>
        <v>6.0040899999999997</v>
      </c>
      <c r="AC84" s="24">
        <f>IFERROR(LARGE(BE83:BE88,I84),"")</f>
        <v>6.0040899996999997</v>
      </c>
      <c r="AD84" s="25">
        <f>IFERROR(AC84+(Y84/100),"")</f>
        <v>6.0040899996999997</v>
      </c>
      <c r="AE84" s="16"/>
      <c r="AF84" s="16">
        <v>2</v>
      </c>
      <c r="AG84" s="18" t="str">
        <f t="shared" si="68"/>
        <v>Herculano</v>
      </c>
      <c r="AH84" s="16">
        <f>SUM(AI84:AK84)</f>
        <v>3</v>
      </c>
      <c r="AI84" s="16">
        <f>COUNTIFS(AH92:AH106,AG84,AP92:AP106,AI82)+COUNTIFS(AK92:AK106,AG84,AQ92:AQ106,AI82)</f>
        <v>0</v>
      </c>
      <c r="AJ84" s="16">
        <f>COUNTIFS(AH92:AH106,AG84,AP92:AP106,AJ82)+COUNTIFS(AK92:AK106,AG84,AQ92:AQ106,AJ82)</f>
        <v>0</v>
      </c>
      <c r="AK84" s="14">
        <f>COUNTIFS(AH92:AH106,AG84,AP92:AP106,AK82)+COUNTIFS(AK92:AK106,AG84,AQ92:AQ106,AK82)</f>
        <v>3</v>
      </c>
      <c r="AL84" s="14">
        <f>SUMIF(AH92:AH106,AG84,AI92:AI106)+SUMIF(AK92:AK106,AG84,AJ92:AJ106)</f>
        <v>0</v>
      </c>
      <c r="AM84" s="14">
        <f>SUMIF(AH92:AH106,AG84,AJ92:AJ106)+SUMIF(AK92:AK106,AG84,AI92:AI106)</f>
        <v>11</v>
      </c>
      <c r="AN84" s="16">
        <f>AL84-AM84</f>
        <v>-11</v>
      </c>
      <c r="AO84" s="16">
        <f>(3*AI84)+(1*AJ84)+(0*AK84)</f>
        <v>0</v>
      </c>
      <c r="AP84" s="26"/>
      <c r="AQ84" s="22"/>
      <c r="AR84" s="27"/>
      <c r="AS84" s="22"/>
      <c r="AT84" s="22"/>
      <c r="AU84" s="18" t="str">
        <f t="shared" si="69"/>
        <v>Herculano</v>
      </c>
      <c r="AV84" s="28">
        <f>IF((AO84-AO83)=0,(AV93),0)</f>
        <v>0</v>
      </c>
      <c r="AW84" s="28">
        <f>IF((AO84-AO84)=0,(AW93),0)</f>
        <v>0</v>
      </c>
      <c r="AX84" s="28">
        <f>IF((AO84-AO85)=0,(AX93),0)</f>
        <v>0</v>
      </c>
      <c r="AY84" s="28">
        <f>IF((AO84-AO86)=0,(AY93),0)</f>
        <v>0</v>
      </c>
      <c r="AZ84" s="28">
        <f>IF((AO84-AO87)=0,(AZ93),0)</f>
        <v>0</v>
      </c>
      <c r="BA84" s="28">
        <f>IF((AO84-AO88)=0,(BA93),0)</f>
        <v>0</v>
      </c>
      <c r="BB84" s="28"/>
      <c r="BC84" s="22">
        <f t="shared" ref="BC84:BC88" si="75">IF(AH84=0,-1,AO84+(SUM(AV84:BA84)/20)-(AH84/100000))</f>
        <v>-3.0000000000000001E-5</v>
      </c>
      <c r="BD84" s="22">
        <f t="shared" si="70"/>
        <v>-1.103E-2</v>
      </c>
      <c r="BE84" s="29">
        <f t="shared" si="71"/>
        <v>-1.1030000199999999E-2</v>
      </c>
      <c r="BF84" s="29">
        <f t="shared" ref="BF84:BF88" si="76">BE84+(BH84/10000000)</f>
        <v>-1.1030000199999999E-2</v>
      </c>
      <c r="BG84" s="18" t="str">
        <f t="shared" si="72"/>
        <v>Herculano</v>
      </c>
      <c r="BH84" s="133">
        <f t="shared" si="73"/>
        <v>0</v>
      </c>
      <c r="BI84" s="14"/>
    </row>
    <row r="85" spans="1:61" ht="18" hidden="1" customHeight="1" x14ac:dyDescent="0.25">
      <c r="A85" s="14"/>
      <c r="B85" s="14"/>
      <c r="C85" s="14"/>
      <c r="D85" s="14"/>
      <c r="E85" s="14"/>
      <c r="F85" s="14"/>
      <c r="G85" s="14"/>
      <c r="H85" s="14"/>
      <c r="I85" s="15">
        <f>IF(S5&lt;&gt;0,I84+1,"")</f>
        <v>3</v>
      </c>
      <c r="J85" s="16" t="str">
        <f>IF(S5="","",VLOOKUP(AC85,BE83:BG88,3,FALSE))</f>
        <v>Carlos Ricardo</v>
      </c>
      <c r="K85" s="16">
        <f>IFERROR(VLOOKUP(J85,AG83:AO88,2,FALSE),"")</f>
        <v>3</v>
      </c>
      <c r="L85" s="16">
        <f>IFERROR(VLOOKUP(J85,AG83:AO88,3,FALSE),"")</f>
        <v>1</v>
      </c>
      <c r="M85" s="16">
        <f>IFERROR(VLOOKUP(J85,AG83:AO88,4,FALSE),"")</f>
        <v>0</v>
      </c>
      <c r="N85" s="16">
        <f>IFERROR(VLOOKUP(J85,AG83:AO88,5,FALSE),"")</f>
        <v>2</v>
      </c>
      <c r="O85" s="16">
        <f>IFERROR(VLOOKUP(J85,AG83:AO88,6,FALSE),"")</f>
        <v>3</v>
      </c>
      <c r="P85" s="16">
        <f>IFERROR(VLOOKUP(J85,AG83:AO88,7,FALSE),"")</f>
        <v>9</v>
      </c>
      <c r="Q85" s="16">
        <f>IFERROR(VLOOKUP(J85,AG83:AO88,8,FALSE),"")</f>
        <v>-6</v>
      </c>
      <c r="R85" s="16">
        <f>IFERROR(VLOOKUP(J85,AG83:AO88,9,FALSE),"")</f>
        <v>3</v>
      </c>
      <c r="S85" s="16" t="str">
        <f>IF(I85="","",IF(AB85=AB86,(IF(AB85=-1,"","Shoot com o 4º")),IF(I85=1,"",IF(AB85=AB89,(IF(AB85=-1,"","Shoot com o 1º")),IF(AB85=AB84,(IF(AB85=-1,"","Shoot com o 2º")),"")))))</f>
        <v/>
      </c>
      <c r="T85" s="16">
        <f>IFERROR(VLOOKUP(J85,AU100:BD105,8,FALSE),"")</f>
        <v>0</v>
      </c>
      <c r="U85" s="16">
        <f>IFERROR(VLOOKUP(J85,AU100:BD105,9,FALSE),"")</f>
        <v>0</v>
      </c>
      <c r="V85" s="16">
        <f t="shared" si="74"/>
        <v>0</v>
      </c>
      <c r="W85" s="16">
        <f>IFERROR(VLOOKUP(J85,AU100:BD105,10,FALSE),"")</f>
        <v>0</v>
      </c>
      <c r="X85" s="16"/>
      <c r="Y85" s="20">
        <f>IF(I85="","",IFERROR(VLOOKUP(J85,BG83:BH88,2,FALSE),0))</f>
        <v>0</v>
      </c>
      <c r="Z85" s="21"/>
      <c r="AA85" s="22">
        <f>IFERROR(LARGE(BC83:BC88,I85),"")</f>
        <v>2.9999699999999998</v>
      </c>
      <c r="AB85" s="23">
        <f>IFERROR(LARGE(BD83:BD88,I85),"")</f>
        <v>2.9940000000000002</v>
      </c>
      <c r="AC85" s="24">
        <f>IFERROR(LARGE(BE83:BE88,I85),"")</f>
        <v>2.9939999996000002</v>
      </c>
      <c r="AD85" s="25">
        <f>IFERROR(AC85+(Y85/100),"")</f>
        <v>2.9939999996000002</v>
      </c>
      <c r="AE85" s="16"/>
      <c r="AF85" s="16">
        <v>3</v>
      </c>
      <c r="AG85" s="18" t="str">
        <f t="shared" si="68"/>
        <v>Nuno Henriques</v>
      </c>
      <c r="AH85" s="16">
        <f>SUM(AI85:AK85)</f>
        <v>3</v>
      </c>
      <c r="AI85" s="16">
        <f>COUNTIFS(AH92:AH106,AG85,AP92:AP106,AI82)+COUNTIFS(AK92:AK106,AG85,AQ92:AQ106,AI82)</f>
        <v>2</v>
      </c>
      <c r="AJ85" s="16">
        <f>COUNTIFS(AH92:AH106,AG85,AP92:AP106,AJ82)+COUNTIFS(AK92:AK106,AG85,AQ92:AQ106,AJ82)</f>
        <v>0</v>
      </c>
      <c r="AK85" s="14">
        <f>COUNTIFS(AH92:AH106,AG85,AP92:AP106,AK82)+COUNTIFS(AK92:AK106,AG85,AQ92:AQ106,AK82)</f>
        <v>1</v>
      </c>
      <c r="AL85" s="14">
        <f>SUMIF(AH92:AH106,AG85,AI92:AI106)+SUMIF(AK92:AK106,AG85,AJ92:AJ106)</f>
        <v>12</v>
      </c>
      <c r="AM85" s="14">
        <f>SUMIF(AH92:AH106,AG85,AJ92:AJ106)+SUMIF(AK92:AK106,AG85,AI92:AI106)</f>
        <v>8</v>
      </c>
      <c r="AN85" s="16">
        <f>AL85-AM85</f>
        <v>4</v>
      </c>
      <c r="AO85" s="16">
        <f>(3*AI85)+(1*AJ85)+(0*AK85)</f>
        <v>6</v>
      </c>
      <c r="AP85" s="26"/>
      <c r="AQ85" s="22"/>
      <c r="AR85" s="27"/>
      <c r="AS85" s="22"/>
      <c r="AT85" s="22"/>
      <c r="AU85" s="18" t="str">
        <f t="shared" si="69"/>
        <v>Nuno Henriques</v>
      </c>
      <c r="AV85" s="28">
        <f>IF((AO85-AO83)=0,(AV94),0)</f>
        <v>0</v>
      </c>
      <c r="AW85" s="28">
        <f>IF((AO85-AO84)=0,(AW94),0)</f>
        <v>0</v>
      </c>
      <c r="AX85" s="28">
        <f>IF((AO85-AO85)=0,(AX94),0)</f>
        <v>0</v>
      </c>
      <c r="AY85" s="28">
        <f>IF((AO85-AO86)=0,(AY94),0)</f>
        <v>0</v>
      </c>
      <c r="AZ85" s="28">
        <f>IF((AO85-AO87)=0,(AZ94),0)</f>
        <v>0</v>
      </c>
      <c r="BA85" s="28">
        <f>IF((AO85-AO88)=0,(BA94),0)</f>
        <v>0</v>
      </c>
      <c r="BB85" s="28"/>
      <c r="BC85" s="22">
        <f t="shared" si="75"/>
        <v>5.9999700000000002</v>
      </c>
      <c r="BD85" s="22">
        <f t="shared" si="70"/>
        <v>6.0040899999999997</v>
      </c>
      <c r="BE85" s="29">
        <f t="shared" si="71"/>
        <v>6.0040899996999997</v>
      </c>
      <c r="BF85" s="29">
        <f t="shared" si="76"/>
        <v>6.0040899996999997</v>
      </c>
      <c r="BG85" s="18" t="str">
        <f t="shared" si="72"/>
        <v>Nuno Henriques</v>
      </c>
      <c r="BH85" s="133">
        <f t="shared" si="73"/>
        <v>0</v>
      </c>
      <c r="BI85" s="14"/>
    </row>
    <row r="86" spans="1:61" ht="18" hidden="1" customHeight="1" x14ac:dyDescent="0.25">
      <c r="A86" s="14"/>
      <c r="B86" s="14"/>
      <c r="C86" s="14"/>
      <c r="D86" s="14"/>
      <c r="E86" s="14"/>
      <c r="F86" s="14"/>
      <c r="G86" s="14"/>
      <c r="H86" s="14"/>
      <c r="I86" s="15">
        <f>IF(S6&lt;&gt;0,I85+1,"")</f>
        <v>4</v>
      </c>
      <c r="J86" s="16" t="str">
        <f>IF(S6="","",VLOOKUP(AC86,BE83:BG88,3,FALSE))</f>
        <v>Herculano</v>
      </c>
      <c r="K86" s="16">
        <f>IFERROR(VLOOKUP(J86,AG83:AO88,2,FALSE),"")</f>
        <v>3</v>
      </c>
      <c r="L86" s="16">
        <f>IFERROR(VLOOKUP(J86,AG83:AO88,3,FALSE),"")</f>
        <v>0</v>
      </c>
      <c r="M86" s="16">
        <f>IFERROR(VLOOKUP(J86,AG83:AO88,4,FALSE),"")</f>
        <v>0</v>
      </c>
      <c r="N86" s="16">
        <f>IFERROR(VLOOKUP(J86,AG83:AO88,5,FALSE),"")</f>
        <v>3</v>
      </c>
      <c r="O86" s="16">
        <f>IFERROR(VLOOKUP(J86,AG83:AO88,6,FALSE),"")</f>
        <v>0</v>
      </c>
      <c r="P86" s="16">
        <f>IFERROR(VLOOKUP(J86,AG83:AO88,7,FALSE),"")</f>
        <v>11</v>
      </c>
      <c r="Q86" s="16">
        <f>IFERROR(VLOOKUP(J86,AG83:AO88,8,FALSE),"")</f>
        <v>-11</v>
      </c>
      <c r="R86" s="16">
        <f>IFERROR(VLOOKUP(J86,AG83:AO88,9,FALSE),"")</f>
        <v>0</v>
      </c>
      <c r="S86" s="16" t="str">
        <f>IF(I86="","",IF(AB86=AB87,(IF(AB86=-1,"","Shoot com o 5º")),IF(I86=1,"",IF(AB86=AB89,(IF(AB86=-1,"","Shoot com o 1º")),IF(AB86=AB85,(IF(AB86=-1,"","Shoot com o 3º")),"")))))</f>
        <v/>
      </c>
      <c r="T86" s="16">
        <f>IFERROR(VLOOKUP(J86,AU100:BD105,8,FALSE),"")</f>
        <v>0</v>
      </c>
      <c r="U86" s="16">
        <f>IFERROR(VLOOKUP(J86,AU100:BD105,9,FALSE),"")</f>
        <v>0</v>
      </c>
      <c r="V86" s="16">
        <f t="shared" si="74"/>
        <v>0</v>
      </c>
      <c r="W86" s="16">
        <f>IFERROR(VLOOKUP(J86,AU100:BD105,10,FALSE),"")</f>
        <v>0</v>
      </c>
      <c r="X86" s="16"/>
      <c r="Y86" s="20">
        <f>IF(I86="","",IFERROR(VLOOKUP(J86,BG83:BH88,2,FALSE),0))</f>
        <v>0</v>
      </c>
      <c r="Z86" s="21"/>
      <c r="AA86" s="22">
        <f>IFERROR(LARGE(BC83:BC88,I86),"")</f>
        <v>-3.0000000000000001E-5</v>
      </c>
      <c r="AB86" s="23">
        <f>IFERROR(LARGE(BD83:BD88,I86),"")</f>
        <v>-1.103E-2</v>
      </c>
      <c r="AC86" s="24">
        <f>IFERROR(LARGE(BE83:BE88,I86),"")</f>
        <v>-1.1030000199999999E-2</v>
      </c>
      <c r="AD86" s="25">
        <f>IFERROR(AC86+(Y86/100),"")</f>
        <v>-1.1030000199999999E-2</v>
      </c>
      <c r="AE86" s="16"/>
      <c r="AF86" s="16">
        <v>4</v>
      </c>
      <c r="AG86" s="18" t="str">
        <f t="shared" si="68"/>
        <v>Carlos Ricardo</v>
      </c>
      <c r="AH86" s="16">
        <f>SUM(AI86:AK86)</f>
        <v>3</v>
      </c>
      <c r="AI86" s="16">
        <f>COUNTIFS(AH92:AH106,AG86,AP92:AP106,AI82)+COUNTIFS(AK92:AK106,AG86,AQ92:AQ106,AI82)</f>
        <v>1</v>
      </c>
      <c r="AJ86" s="16">
        <f>COUNTIFS(AH92:AH106,AG86,AP92:AP106,AJ82)+COUNTIFS(AK92:AK106,AG86,AQ92:AQ106,AJ82)</f>
        <v>0</v>
      </c>
      <c r="AK86" s="14">
        <f>COUNTIFS(AH92:AH106,AG86,AP92:AP106,AK82)+COUNTIFS(AK92:AK106,AG86,AQ92:AQ106,AK82)</f>
        <v>2</v>
      </c>
      <c r="AL86" s="14">
        <f>SUMIF(AH92:AH106,AG86,AI92:AI106)+SUMIF(AK92:AK106,AG86,AJ92:AJ106)</f>
        <v>3</v>
      </c>
      <c r="AM86" s="14">
        <f>SUMIF(AH92:AH106,AG86,AJ92:AJ106)+SUMIF(AK92:AK106,AG86,AI92:AI106)</f>
        <v>9</v>
      </c>
      <c r="AN86" s="16">
        <f>AL86-AM86</f>
        <v>-6</v>
      </c>
      <c r="AO86" s="16">
        <f>(3*AI86)+(1*AJ86)+(0*AK86)</f>
        <v>3</v>
      </c>
      <c r="AP86" s="26"/>
      <c r="AQ86" s="22"/>
      <c r="AR86" s="27"/>
      <c r="AS86" s="22"/>
      <c r="AT86" s="22"/>
      <c r="AU86" s="18" t="str">
        <f t="shared" si="69"/>
        <v>Carlos Ricardo</v>
      </c>
      <c r="AV86" s="28">
        <f>IF((AO86-AO83)=0,(AV95),0)</f>
        <v>0</v>
      </c>
      <c r="AW86" s="28">
        <f>IF((AO86-AO84)=0,(AW95),0)</f>
        <v>0</v>
      </c>
      <c r="AX86" s="28">
        <f>IF((AO86-AO85)=0,(AX95),0)</f>
        <v>0</v>
      </c>
      <c r="AY86" s="28">
        <f>IF((AO86-AO86)=0,(AY95),0)</f>
        <v>0</v>
      </c>
      <c r="AZ86" s="28">
        <f>IF((AO86-AO87)=0,(AZ95),0)</f>
        <v>0</v>
      </c>
      <c r="BA86" s="28">
        <f>IF((AO86-AO88)=0,(BA95),0)</f>
        <v>0</v>
      </c>
      <c r="BB86" s="30"/>
      <c r="BC86" s="22">
        <f t="shared" si="75"/>
        <v>2.9999699999999998</v>
      </c>
      <c r="BD86" s="22">
        <f t="shared" si="70"/>
        <v>2.9940000000000002</v>
      </c>
      <c r="BE86" s="29">
        <f t="shared" si="71"/>
        <v>2.9939999996000002</v>
      </c>
      <c r="BF86" s="29">
        <f t="shared" si="76"/>
        <v>2.9939999996000002</v>
      </c>
      <c r="BG86" s="18" t="str">
        <f t="shared" si="72"/>
        <v>Carlos Ricardo</v>
      </c>
      <c r="BH86" s="133">
        <f t="shared" si="73"/>
        <v>0</v>
      </c>
      <c r="BI86" s="14"/>
    </row>
    <row r="87" spans="1:61" ht="18" hidden="1" customHeight="1" x14ac:dyDescent="0.25">
      <c r="A87" s="14"/>
      <c r="B87" s="14"/>
      <c r="C87" s="14"/>
      <c r="D87" s="14"/>
      <c r="E87" s="14"/>
      <c r="F87" s="14"/>
      <c r="G87" s="14"/>
      <c r="H87" s="14"/>
      <c r="I87" s="15" t="str">
        <f>IF(S7&lt;&gt;0,I86+1,"")</f>
        <v/>
      </c>
      <c r="J87" s="16" t="str">
        <f>IF(S7="","",VLOOKUP(AC87,BE83:BG88,3,FALSE))</f>
        <v/>
      </c>
      <c r="K87" s="16" t="str">
        <f>IFERROR(VLOOKUP(J87,AG83:AO88,2,FALSE),"")</f>
        <v/>
      </c>
      <c r="L87" s="16" t="str">
        <f>IFERROR(VLOOKUP(J87,AG83:AO88,3,FALSE),"")</f>
        <v/>
      </c>
      <c r="M87" s="16" t="str">
        <f>IFERROR(VLOOKUP(J87,AG83:AO88,4,FALSE),"")</f>
        <v/>
      </c>
      <c r="N87" s="16" t="str">
        <f>IFERROR(VLOOKUP(J87,AG83:AO88,5,FALSE),"")</f>
        <v/>
      </c>
      <c r="O87" s="16" t="str">
        <f>IFERROR(VLOOKUP(J87,AG83:AO88,6,FALSE),"")</f>
        <v/>
      </c>
      <c r="P87" s="16" t="str">
        <f>IFERROR(VLOOKUP(J87,AG83:AO88,7,FALSE),"")</f>
        <v/>
      </c>
      <c r="Q87" s="16" t="str">
        <f>IFERROR(VLOOKUP(J87,AG83:AO88,8,FALSE),"")</f>
        <v/>
      </c>
      <c r="R87" s="16" t="str">
        <f>IFERROR(VLOOKUP(J87,AG83:AO88,9,FALSE),"")</f>
        <v/>
      </c>
      <c r="S87" s="16" t="str">
        <f>IF(I87="","",IF(AB87=AB88,(IF(AB87=-1,"","Shoot com o 6º")),IF(I87=1,"",IF(AB87=AB89,(IF(AB87=-1,"","Shoot com o 1º")),IF(AB87=AB86,(IF(AB87=-1,"","Shoot com o 4º")),"")))))</f>
        <v/>
      </c>
      <c r="T87" s="16" t="str">
        <f>IFERROR(VLOOKUP(J87,AU100:BD105,8,FALSE),"")</f>
        <v/>
      </c>
      <c r="U87" s="16" t="str">
        <f>IFERROR(VLOOKUP(J87,AU100:BD105,9,FALSE),"")</f>
        <v/>
      </c>
      <c r="V87" s="16" t="str">
        <f t="shared" si="74"/>
        <v/>
      </c>
      <c r="W87" s="16" t="str">
        <f>IFERROR(VLOOKUP(J87,AU100:BD105,10,FALSE),"")</f>
        <v/>
      </c>
      <c r="X87" s="16"/>
      <c r="Y87" s="20" t="str">
        <f>IF(I87="","",IFERROR(VLOOKUP(J87,BG83:BH88,2,FALSE),0))</f>
        <v/>
      </c>
      <c r="Z87" s="21"/>
      <c r="AA87" s="22" t="str">
        <f>IFERROR(LARGE(BC83:BC88,I87),"")</f>
        <v/>
      </c>
      <c r="AB87" s="23" t="str">
        <f>IFERROR(LARGE(BD83:BD88,I87),"")</f>
        <v/>
      </c>
      <c r="AC87" s="24" t="str">
        <f>IFERROR(LARGE(BE83:BE88,I87),"")</f>
        <v/>
      </c>
      <c r="AD87" s="25" t="str">
        <f t="shared" ref="AD87:AD88" si="77">IFERROR(AC87+(Y87/10000),"")</f>
        <v/>
      </c>
      <c r="AE87" s="16"/>
      <c r="AF87" s="16">
        <v>5</v>
      </c>
      <c r="AG87" s="18">
        <f t="shared" si="68"/>
        <v>0</v>
      </c>
      <c r="AH87" s="16">
        <f t="shared" ref="AH87" si="78">SUM(AI87:AK87)</f>
        <v>0</v>
      </c>
      <c r="AI87" s="16">
        <f>COUNTIFS(AH92:AH106,AG87,AP92:AP106,AI82)+COUNTIFS(AK92:AK106,AG87,AQ92:AQ106,AI82)</f>
        <v>0</v>
      </c>
      <c r="AJ87" s="16">
        <f>COUNTIFS(AH92:AH106,AG87,AP92:AP106,AJ82)+COUNTIFS(AK92:AK106,AG87,AQ92:AQ106,AJ82)</f>
        <v>0</v>
      </c>
      <c r="AK87" s="14">
        <f>COUNTIFS(AH92:AH106,AG87,AP92:AP106,AK82)+COUNTIFS(AK92:AK106,AG87,AQ92:AQ106,AK82)</f>
        <v>0</v>
      </c>
      <c r="AL87" s="14">
        <f>SUMIF(AH92:AH106,AG87,AI92:AI106)+SUMIF(AK92:AK106,AG87,AJ92:AJ106)</f>
        <v>0</v>
      </c>
      <c r="AM87" s="14">
        <f>SUMIF(AH92:AH106,AG87,AJ92:AJ106)+SUMIF(AK92:AK106,AG87,AI92:AI106)</f>
        <v>0</v>
      </c>
      <c r="AN87" s="16">
        <f>AL87-AM87</f>
        <v>0</v>
      </c>
      <c r="AO87" s="16">
        <f t="shared" ref="AO87" si="79">(3*AI87)+(1*AJ87)+(0*AK87)</f>
        <v>0</v>
      </c>
      <c r="AP87" s="26"/>
      <c r="AQ87" s="22"/>
      <c r="AR87" s="27"/>
      <c r="AS87" s="22"/>
      <c r="AT87" s="22"/>
      <c r="AU87" s="18">
        <f t="shared" si="69"/>
        <v>0</v>
      </c>
      <c r="AV87" s="28">
        <f>IF((AO87-AO83)=0,(AV96),0)</f>
        <v>0</v>
      </c>
      <c r="AW87" s="28">
        <f>IF((AO87-AO84)=0,(AW96),0)</f>
        <v>0</v>
      </c>
      <c r="AX87" s="28">
        <f>IF((AO87-AO85)=0,(AX96),0)</f>
        <v>0</v>
      </c>
      <c r="AY87" s="28">
        <f>IF((AO87-AO86)=0,(AY96),0)</f>
        <v>0</v>
      </c>
      <c r="AZ87" s="28">
        <f>IF((AO87-AO87)=0,(AZ96),0)</f>
        <v>0</v>
      </c>
      <c r="BA87" s="28">
        <f>IF((AO87-AO88)=0,(BA96),0)</f>
        <v>0</v>
      </c>
      <c r="BB87" s="30"/>
      <c r="BC87" s="22">
        <f t="shared" si="75"/>
        <v>-1</v>
      </c>
      <c r="BD87" s="22">
        <f t="shared" si="70"/>
        <v>-1</v>
      </c>
      <c r="BE87" s="29">
        <f t="shared" si="71"/>
        <v>-1.0000000005</v>
      </c>
      <c r="BF87" s="29">
        <f t="shared" si="76"/>
        <v>-1.0000000005</v>
      </c>
      <c r="BG87" s="18">
        <f t="shared" si="72"/>
        <v>0</v>
      </c>
      <c r="BH87" s="133">
        <f t="shared" si="73"/>
        <v>0</v>
      </c>
      <c r="BI87" s="14"/>
    </row>
    <row r="88" spans="1:61" ht="18" hidden="1" customHeight="1" x14ac:dyDescent="0.25">
      <c r="A88" s="14"/>
      <c r="B88" s="14"/>
      <c r="C88" s="14"/>
      <c r="D88" s="14"/>
      <c r="E88" s="14"/>
      <c r="F88" s="14"/>
      <c r="G88" s="14"/>
      <c r="H88" s="14"/>
      <c r="I88" s="15" t="str">
        <f>IF(S8&lt;&gt;0,I87+1,"")</f>
        <v/>
      </c>
      <c r="J88" s="16" t="str">
        <f>IF(S8="","",VLOOKUP(AC88,BE83:BG88,3,FALSE))</f>
        <v/>
      </c>
      <c r="K88" s="16" t="str">
        <f>IFERROR(VLOOKUP(J88,AG83:AO88,2,FALSE),"")</f>
        <v/>
      </c>
      <c r="L88" s="16" t="str">
        <f>IFERROR(VLOOKUP(J88,AG83:AO88,3,FALSE),"")</f>
        <v/>
      </c>
      <c r="M88" s="16" t="str">
        <f>IFERROR(VLOOKUP(J88,AG83:AO88,4,FALSE),"")</f>
        <v/>
      </c>
      <c r="N88" s="16" t="str">
        <f>IFERROR(VLOOKUP(J88,AG83:AO88,5,FALSE),"")</f>
        <v/>
      </c>
      <c r="O88" s="16" t="str">
        <f>IFERROR(VLOOKUP(J88,AG83:AO88,6,FALSE),"")</f>
        <v/>
      </c>
      <c r="P88" s="16" t="str">
        <f>IFERROR(VLOOKUP(J88,AG83:AO88,7,FALSE),"")</f>
        <v/>
      </c>
      <c r="Q88" s="16" t="str">
        <f>IFERROR(VLOOKUP(J88,AG83:AO88,8,FALSE),"")</f>
        <v/>
      </c>
      <c r="R88" s="16" t="str">
        <f>IFERROR(VLOOKUP(J88,AG83:AO88,9,FALSE),"")</f>
        <v/>
      </c>
      <c r="S88" s="16" t="str">
        <f>IF(I88="","",IF(AB88=AB89,(IF(AB88=-1,"","Shoot com o 1º")),IF(I88=1,"",IF(AB88=AB89,(IF(AB88=-1,"","Shoot com o 1º")),IF(AB88=AB87,(IF(AB88=-1,"","Shoot com o 5º")),"")))))</f>
        <v/>
      </c>
      <c r="T88" s="16" t="str">
        <f>IFERROR(VLOOKUP(J88,AU100:BD105,8,FALSE),"")</f>
        <v/>
      </c>
      <c r="U88" s="16" t="str">
        <f>IFERROR(VLOOKUP(J88,AU100:BD105,9,FALSE),"")</f>
        <v/>
      </c>
      <c r="V88" s="16" t="str">
        <f t="shared" si="74"/>
        <v/>
      </c>
      <c r="W88" s="16" t="str">
        <f>IFERROR(VLOOKUP(J88,AU100:BD105,10,FALSE),"")</f>
        <v/>
      </c>
      <c r="X88" s="16"/>
      <c r="Y88" s="20" t="str">
        <f>IF(I88="","",IFERROR(VLOOKUP(J88,BG83:BH88,2,FALSE),0))</f>
        <v/>
      </c>
      <c r="Z88" s="21"/>
      <c r="AA88" s="22" t="str">
        <f>IFERROR(LARGE(BC83:BC88,I88),"")</f>
        <v/>
      </c>
      <c r="AB88" s="23" t="str">
        <f>IFERROR(LARGE(BD83:BD88,I88),"")</f>
        <v/>
      </c>
      <c r="AC88" s="24" t="str">
        <f>IFERROR(LARGE(BE83:BE88,I88),"")</f>
        <v/>
      </c>
      <c r="AD88" s="25" t="str">
        <f t="shared" si="77"/>
        <v/>
      </c>
      <c r="AE88" s="16"/>
      <c r="AF88" s="16">
        <v>6</v>
      </c>
      <c r="AG88" s="18">
        <f t="shared" si="68"/>
        <v>0</v>
      </c>
      <c r="AH88" s="16">
        <f>SUM(AI88:AK88)</f>
        <v>0</v>
      </c>
      <c r="AI88" s="16">
        <f>COUNTIFS(AH92:AH106,AG88,AP92:AP106,AI82)+COUNTIFS(AK92:AK106,AG88,AQ92:AQ106,AI82)</f>
        <v>0</v>
      </c>
      <c r="AJ88" s="16">
        <f>COUNTIFS(AH92:AH106,AG88,AP92:AP106,AJ82)+COUNTIFS(AK92:AK106,AG88,AQ92:AQ106,AJ82)</f>
        <v>0</v>
      </c>
      <c r="AK88" s="14">
        <f>COUNTIFS(AH92:AH106,AG88,AP92:AP106,AK82)+COUNTIFS(AK92:AK106,AG88,AQ92:AQ106,AK82)</f>
        <v>0</v>
      </c>
      <c r="AL88" s="14">
        <f>SUMIF(AH92:AH106,AG88,AI92:AI106)+SUMIF(AK92:AK106,AG88,AJ92:AJ106)</f>
        <v>0</v>
      </c>
      <c r="AM88" s="14">
        <f>SUMIF(AH92:AH106,AG88,AJ92:AJ106)+SUMIF(AK92:AK106,AG88,AI92:AI106)</f>
        <v>0</v>
      </c>
      <c r="AN88" s="16">
        <f t="shared" ref="AN88" si="80">AL88-AM88</f>
        <v>0</v>
      </c>
      <c r="AO88" s="16">
        <f>(3*AI88)+(1*AJ88)+(0*AK88)</f>
        <v>0</v>
      </c>
      <c r="AP88" s="26"/>
      <c r="AQ88" s="22"/>
      <c r="AR88" s="27"/>
      <c r="AS88" s="22"/>
      <c r="AT88" s="22"/>
      <c r="AU88" s="18">
        <f t="shared" si="69"/>
        <v>0</v>
      </c>
      <c r="AV88" s="28">
        <f>IF((AO88-AO83)=0,(AV97),0)</f>
        <v>0</v>
      </c>
      <c r="AW88" s="28">
        <f>IF((AO88-AO84)=0,(AW97),0)</f>
        <v>0</v>
      </c>
      <c r="AX88" s="28">
        <f>IF((AO88-AO85)=0,(AX97),0)</f>
        <v>0</v>
      </c>
      <c r="AY88" s="28">
        <f>IF((AO88-AO86)=0,(AY97),0)</f>
        <v>0</v>
      </c>
      <c r="AZ88" s="28">
        <f>IF((AO88-AO87)=0,(AZ97),0)</f>
        <v>0</v>
      </c>
      <c r="BA88" s="28">
        <f>IF((AO88-AO88)=0,(BA97),0)</f>
        <v>0</v>
      </c>
      <c r="BB88" s="30"/>
      <c r="BC88" s="22">
        <f t="shared" si="75"/>
        <v>-1</v>
      </c>
      <c r="BD88" s="22">
        <f t="shared" si="70"/>
        <v>-1</v>
      </c>
      <c r="BE88" s="29">
        <f t="shared" si="71"/>
        <v>-1.0000000006</v>
      </c>
      <c r="BF88" s="29">
        <f t="shared" si="76"/>
        <v>-1.0000000006</v>
      </c>
      <c r="BG88" s="18">
        <f t="shared" si="72"/>
        <v>0</v>
      </c>
      <c r="BH88" s="133">
        <f t="shared" si="73"/>
        <v>0</v>
      </c>
      <c r="BI88" s="14"/>
    </row>
    <row r="89" spans="1:61" ht="18" hidden="1" customHeight="1" x14ac:dyDescent="0.25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6"/>
      <c r="M89" s="16"/>
      <c r="N89" s="16"/>
      <c r="O89" s="16"/>
      <c r="P89" s="14"/>
      <c r="Q89" s="14"/>
      <c r="R89" s="14"/>
      <c r="S89" s="14"/>
      <c r="T89" s="14"/>
      <c r="U89" s="14"/>
      <c r="V89" s="14"/>
      <c r="W89" s="14"/>
      <c r="X89" s="14"/>
      <c r="Y89" s="16"/>
      <c r="Z89" s="14"/>
      <c r="AA89" s="14"/>
      <c r="AB89" s="23">
        <f>AB83</f>
        <v>9.0131099999999993</v>
      </c>
      <c r="AC89" s="31"/>
      <c r="AD89" s="32"/>
      <c r="AE89" s="14"/>
      <c r="AF89" s="16"/>
      <c r="AG89" s="16"/>
      <c r="AH89" s="16"/>
      <c r="AI89" s="16"/>
      <c r="AJ89" s="14"/>
      <c r="AK89" s="14"/>
      <c r="AL89" s="14"/>
      <c r="AM89" s="14"/>
      <c r="AN89" s="16"/>
      <c r="AO89" s="16"/>
      <c r="AP89" s="14"/>
      <c r="AQ89" s="14"/>
      <c r="AR89" s="14"/>
      <c r="AS89" s="14"/>
      <c r="AT89" s="14"/>
      <c r="AU89" s="31"/>
      <c r="AV89" s="14"/>
      <c r="AW89" s="14"/>
      <c r="AX89" s="14"/>
      <c r="AY89" s="14"/>
      <c r="AZ89" s="14"/>
      <c r="BA89" s="14"/>
      <c r="BB89" s="14"/>
      <c r="BC89" s="14"/>
      <c r="BD89" s="14"/>
      <c r="BE89" s="14"/>
      <c r="BF89" s="14"/>
      <c r="BG89" s="18"/>
      <c r="BH89" s="108"/>
      <c r="BI89" s="14"/>
    </row>
    <row r="90" spans="1:61" ht="15" customHeight="1" x14ac:dyDescent="0.25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4"/>
      <c r="Z90" s="35"/>
      <c r="AA90" s="35"/>
      <c r="AB90" s="36"/>
      <c r="AC90" s="36"/>
      <c r="AD90" s="37"/>
      <c r="AE90" s="35"/>
      <c r="AF90" s="34"/>
      <c r="AG90" s="38"/>
      <c r="AH90" s="35"/>
      <c r="AI90" s="35"/>
      <c r="AJ90" s="35"/>
      <c r="AK90" s="35"/>
      <c r="AL90" s="35"/>
      <c r="AM90" s="35"/>
      <c r="AN90" s="35"/>
      <c r="AO90" s="35"/>
      <c r="AP90" s="35"/>
      <c r="AQ90" s="35"/>
      <c r="AR90" s="35"/>
      <c r="AS90" s="35"/>
      <c r="AT90" s="35"/>
      <c r="AU90" s="35"/>
      <c r="AV90" s="35"/>
      <c r="AW90" s="35"/>
      <c r="AX90" s="35"/>
      <c r="AY90" s="35"/>
      <c r="AZ90" s="35"/>
      <c r="BA90" s="35"/>
      <c r="BB90" s="35"/>
      <c r="BC90" s="35"/>
      <c r="BD90" s="35"/>
      <c r="BE90" s="35"/>
      <c r="BF90" s="35"/>
      <c r="BG90" s="35"/>
      <c r="BH90" s="131"/>
      <c r="BI90" s="35"/>
    </row>
    <row r="91" spans="1:61" ht="18" customHeight="1" x14ac:dyDescent="0.25">
      <c r="A91" s="39" t="s">
        <v>23</v>
      </c>
      <c r="B91" s="39" t="s">
        <v>24</v>
      </c>
      <c r="C91" s="177" t="s">
        <v>25</v>
      </c>
      <c r="D91" s="178"/>
      <c r="E91" s="39" t="s">
        <v>26</v>
      </c>
      <c r="F91" s="179" t="s">
        <v>17</v>
      </c>
      <c r="G91" s="180"/>
      <c r="H91" s="40"/>
      <c r="I91" s="39" t="s">
        <v>27</v>
      </c>
      <c r="J91" s="39" t="str">
        <f>J82</f>
        <v>OPEN - C</v>
      </c>
      <c r="K91" s="41" t="s">
        <v>4</v>
      </c>
      <c r="L91" s="42" t="s">
        <v>5</v>
      </c>
      <c r="M91" s="42" t="s">
        <v>6</v>
      </c>
      <c r="N91" s="42" t="s">
        <v>7</v>
      </c>
      <c r="O91" s="42" t="s">
        <v>8</v>
      </c>
      <c r="P91" s="42" t="s">
        <v>9</v>
      </c>
      <c r="Q91" s="43" t="s">
        <v>10</v>
      </c>
      <c r="R91" s="44" t="s">
        <v>11</v>
      </c>
      <c r="S91" s="39" t="s">
        <v>12</v>
      </c>
      <c r="T91" s="41" t="s">
        <v>13</v>
      </c>
      <c r="U91" s="42" t="s">
        <v>14</v>
      </c>
      <c r="V91" s="43" t="s">
        <v>15</v>
      </c>
      <c r="W91" s="44" t="s">
        <v>16</v>
      </c>
      <c r="X91" s="40"/>
      <c r="Y91" s="34" t="s">
        <v>17</v>
      </c>
      <c r="Z91" s="34"/>
      <c r="AA91" s="34" t="s">
        <v>27</v>
      </c>
      <c r="AB91" s="34" t="s">
        <v>28</v>
      </c>
      <c r="AC91" s="34" t="s">
        <v>29</v>
      </c>
      <c r="AD91" s="45" t="s">
        <v>30</v>
      </c>
      <c r="AE91" s="34"/>
      <c r="AF91" s="46"/>
      <c r="AG91" s="47" t="s">
        <v>4</v>
      </c>
      <c r="AH91" s="46">
        <f>COUNTA(S3:S8)</f>
        <v>4</v>
      </c>
      <c r="AI91" s="48" t="s">
        <v>31</v>
      </c>
      <c r="AJ91" s="48" t="s">
        <v>32</v>
      </c>
      <c r="AK91" s="48"/>
      <c r="AL91" s="48" t="s">
        <v>33</v>
      </c>
      <c r="AM91" s="48" t="s">
        <v>34</v>
      </c>
      <c r="AN91" s="48" t="s">
        <v>35</v>
      </c>
      <c r="AO91" s="48" t="s">
        <v>36</v>
      </c>
      <c r="AP91" s="34" t="s">
        <v>37</v>
      </c>
      <c r="AQ91" s="34" t="s">
        <v>38</v>
      </c>
      <c r="AR91" s="34" t="s">
        <v>39</v>
      </c>
      <c r="AS91" s="34" t="s">
        <v>40</v>
      </c>
      <c r="AT91" s="34"/>
      <c r="AU91" s="49" t="s">
        <v>22</v>
      </c>
      <c r="AV91" s="35" t="str">
        <f t="shared" ref="AV91:BA91" si="81">AV82</f>
        <v>Ricardo José</v>
      </c>
      <c r="AW91" s="35" t="str">
        <f t="shared" si="81"/>
        <v>Herculano</v>
      </c>
      <c r="AX91" s="35" t="str">
        <f t="shared" si="81"/>
        <v>Nuno Henriques</v>
      </c>
      <c r="AY91" s="35" t="str">
        <f t="shared" si="81"/>
        <v>Carlos Ricardo</v>
      </c>
      <c r="AZ91" s="35">
        <f t="shared" si="81"/>
        <v>0</v>
      </c>
      <c r="BA91" s="35">
        <f t="shared" si="81"/>
        <v>0</v>
      </c>
      <c r="BB91" s="34"/>
      <c r="BC91" s="34"/>
      <c r="BD91" s="34"/>
      <c r="BE91" s="34"/>
      <c r="BF91" s="34"/>
      <c r="BG91" s="34"/>
      <c r="BH91" s="130"/>
      <c r="BI91" s="34"/>
    </row>
    <row r="92" spans="1:61" ht="18" customHeight="1" x14ac:dyDescent="0.25">
      <c r="A92" s="94">
        <f t="shared" ref="A92:A106" si="82">AG92</f>
        <v>1</v>
      </c>
      <c r="B92" s="95" t="str">
        <f t="shared" ref="B92:B106" si="83">IF(AH92=0,"",(IF(AK92=0,"",AH92)))</f>
        <v>Ricardo José</v>
      </c>
      <c r="C92" s="96">
        <f>Sessões!E13</f>
        <v>5</v>
      </c>
      <c r="D92" s="97">
        <f>Sessões!G13</f>
        <v>0</v>
      </c>
      <c r="E92" s="95" t="str">
        <f t="shared" ref="E92:E106" si="84">IF(AK92=0,"",(IF(AH92=0,"",AK92)))</f>
        <v>Carlos Ricardo</v>
      </c>
      <c r="F92" s="54"/>
      <c r="G92" s="55"/>
      <c r="H92" s="33"/>
      <c r="I92" s="98" t="str">
        <f>IF(AA92="","",CONCATENATE(AA92,R2))</f>
        <v>1C</v>
      </c>
      <c r="J92" s="99" t="str">
        <f>IF(S3="","",VLOOKUP(AD92,BF83:BG88,2,FALSE))</f>
        <v>Ricardo José</v>
      </c>
      <c r="K92" s="100">
        <f>IFERROR(VLOOKUP(J92,AG83:AO88,2,FALSE),"")</f>
        <v>3</v>
      </c>
      <c r="L92" s="101">
        <f>IFERROR(VLOOKUP(J92,AG83:AO88,3,FALSE),"")</f>
        <v>3</v>
      </c>
      <c r="M92" s="101">
        <f>IFERROR(VLOOKUP(J92,AG83:AO88,4,FALSE),"")</f>
        <v>0</v>
      </c>
      <c r="N92" s="101">
        <f>IFERROR(VLOOKUP(J92,AG83:AO88,5,FALSE),"")</f>
        <v>0</v>
      </c>
      <c r="O92" s="101">
        <f>IFERROR(VLOOKUP(J92,AG83:AO88,6,FALSE),"")</f>
        <v>14</v>
      </c>
      <c r="P92" s="101">
        <f>IFERROR(VLOOKUP(J92,AG83:AO88,7,FALSE),"")</f>
        <v>1</v>
      </c>
      <c r="Q92" s="101">
        <f>IFERROR(VLOOKUP(J92,AG83:AO88,8,FALSE),"")</f>
        <v>13</v>
      </c>
      <c r="R92" s="102">
        <f>IFERROR(VLOOKUP(J92,AG83:AO88,9,FALSE),"")</f>
        <v>9</v>
      </c>
      <c r="S92" s="99" t="str">
        <f>IF(AA92="","",IF(AC92=AC93,(IF(AC92=-1,"","Shoot com o 2º")),IF(AA92=1,"",IF(AC92=AC98,(IF(AC92=-1,"","Shoot com o 1º")),IF(AC92=AC91,(IF(AC92=-1,"","Shoot com o 1º")),"")))))</f>
        <v/>
      </c>
      <c r="T92" s="61">
        <f>IFERROR(VLOOKUP(J92,AU100:BD105,8,FALSE),"")</f>
        <v>0</v>
      </c>
      <c r="U92" s="62">
        <f>IFERROR(VLOOKUP(J92,AU100:BD105,9,FALSE),"")</f>
        <v>0</v>
      </c>
      <c r="V92" s="62">
        <f>IFERROR(T92-U92,"")</f>
        <v>0</v>
      </c>
      <c r="W92" s="63">
        <f>IFERROR(VLOOKUP(J92,AU100:BD105,10,FALSE),"")</f>
        <v>0</v>
      </c>
      <c r="X92" s="33"/>
      <c r="Y92" s="64">
        <f>IF(AA92="","",IFERROR(VLOOKUP(J92,BG83:BH88,2,FALSE),0))</f>
        <v>0</v>
      </c>
      <c r="Z92" s="65"/>
      <c r="AA92" s="65">
        <f t="shared" ref="AA92:AA97" si="85">I83</f>
        <v>1</v>
      </c>
      <c r="AB92" s="66">
        <f>VLOOKUP(J92,J83:AB88,13,FALSE)</f>
        <v>0</v>
      </c>
      <c r="AC92" s="67">
        <f t="shared" ref="AC92:AC97" si="86">IFERROR(ROUNDDOWN(AD92,9),"")</f>
        <v>9.0131099989999992</v>
      </c>
      <c r="AD92" s="68">
        <f>IFERROR(LARGE(BF83:BF88,AA92),"")</f>
        <v>9.0131099998999993</v>
      </c>
      <c r="AE92" s="35"/>
      <c r="AF92" s="48">
        <f>IF(AG92="",AF91,AG92)</f>
        <v>1</v>
      </c>
      <c r="AG92" s="69">
        <f>IFERROR(IF(AH92="","",(IF(AK92=0,"",AG91+1))),AF91+1)</f>
        <v>1</v>
      </c>
      <c r="AH92" s="70" t="str">
        <f>IF(AH91=2,S3,IF(AH91=3,S3,IF(AH91=4,S3,IF(AH91&gt;=5,S3,""))))</f>
        <v>Ricardo José</v>
      </c>
      <c r="AI92" s="71">
        <f t="shared" ref="AI92:AJ106" si="87">IF(C92="","",C92)</f>
        <v>5</v>
      </c>
      <c r="AJ92" s="71">
        <f t="shared" si="87"/>
        <v>0</v>
      </c>
      <c r="AK92" s="70" t="str">
        <f>IF(AH91=2,S4,IF(AH91=3,S5,IF(AH91=4,S6,IF(AH91&gt;=5,S7,""))))</f>
        <v>Carlos Ricardo</v>
      </c>
      <c r="AL92" s="71" t="str">
        <f>IF(F92="","",F92)</f>
        <v/>
      </c>
      <c r="AM92" s="71" t="str">
        <f>IF(G92="","",G92)</f>
        <v/>
      </c>
      <c r="AN92" s="71" t="str">
        <f>IF(AL92="","-",(IF(AL92&gt;AM92,3,(IF(AL92=AM92,1,0)))))</f>
        <v>-</v>
      </c>
      <c r="AO92" s="71" t="str">
        <f>IF(AL92="","-",(IF(AL92&lt;AM92,3,(IF(AL92=AM92,1,0)))))</f>
        <v>-</v>
      </c>
      <c r="AP92" s="34" t="str">
        <f t="shared" ref="AP92:AP106" si="88">IF(AI92="","-",(IF(AI92&gt;AJ92,"V",(IF(AI92=AJ92,"E","D")))))</f>
        <v>V</v>
      </c>
      <c r="AQ92" s="34" t="str">
        <f t="shared" ref="AQ92:AQ106" si="89">IF(AI92="","-",(IF(AI92&lt;AJ92,"V",(IF(AI92=AJ92,"E","D")))))</f>
        <v>D</v>
      </c>
      <c r="AR92" s="34">
        <f t="shared" ref="AR92:AS106" si="90">IF(AP92="V",3,(IF(AP92="E",1,0)))</f>
        <v>3</v>
      </c>
      <c r="AS92" s="34">
        <f t="shared" si="90"/>
        <v>0</v>
      </c>
      <c r="AT92" s="35"/>
      <c r="AU92" s="35" t="str">
        <f t="shared" ref="AU92:AU97" si="91">AG83</f>
        <v>Ricardo José</v>
      </c>
      <c r="AV92" s="35">
        <f>SUMIFS(AR92:AR106,AH92:AH106,AU92,AK92:AK106,AV91)+SUMIFS(AS92:AS106,AK92:AK106,AU92,AH92:AH106,AV91)</f>
        <v>0</v>
      </c>
      <c r="AW92" s="35">
        <f>SUMIFS(AR92:AR106,AH92:AH106,AU92,AK92:AK106,AW91)+SUMIFS(AS92:AS106,AK92:AK106,AU92,AH92:AH106,AW91)</f>
        <v>3</v>
      </c>
      <c r="AX92" s="35">
        <f>SUMIFS(AR92:AR106,AH92:AH106,AU92,AK92:AK106,AX91)+SUMIFS(AS92:AS106,AK92:AK106,AU92,AH92:AH106,AX91)</f>
        <v>3</v>
      </c>
      <c r="AY92" s="35">
        <f>SUMIFS(AR92:AR106,AH92:AH106,AU92,AK92:AK106,AY91)+SUMIFS(AS92:AS106,AK92:AK106,AU92,AH92:AH106,AY91)</f>
        <v>3</v>
      </c>
      <c r="AZ92" s="35">
        <f>SUMIFS(AR92:AR106,AH92:AH106,AU92,AK92:AK106,AZ91)+SUMIFS(AS92:AS106,AK92:AK106,AU92,AH92:AH106,AZ91)</f>
        <v>0</v>
      </c>
      <c r="BA92" s="35">
        <f>SUMIFS(AR92:AR106,AH92:AH106,AU92,AK92:AK106,BA91)+SUMIFS(AS92:AS106,AK92:AK106,AU92,AH92:AH106,BA91)</f>
        <v>0</v>
      </c>
      <c r="BB92" s="35"/>
      <c r="BC92" s="35"/>
      <c r="BD92" s="35"/>
      <c r="BE92" s="35"/>
      <c r="BF92" s="35"/>
      <c r="BG92" s="35"/>
      <c r="BH92" s="131"/>
      <c r="BI92" s="35"/>
    </row>
    <row r="93" spans="1:61" ht="18" customHeight="1" x14ac:dyDescent="0.25">
      <c r="A93" s="98">
        <f t="shared" si="82"/>
        <v>2</v>
      </c>
      <c r="B93" s="103" t="str">
        <f t="shared" si="83"/>
        <v>Herculano</v>
      </c>
      <c r="C93" s="96">
        <f>Sessões!E14</f>
        <v>0</v>
      </c>
      <c r="D93" s="97">
        <f>Sessões!G14</f>
        <v>7</v>
      </c>
      <c r="E93" s="103" t="str">
        <f t="shared" si="84"/>
        <v>Nuno Henriques</v>
      </c>
      <c r="F93" s="75"/>
      <c r="G93" s="76"/>
      <c r="H93" s="33"/>
      <c r="I93" s="98" t="str">
        <f>IF(AA93="","",CONCATENATE(AA93,R2))</f>
        <v>2C</v>
      </c>
      <c r="J93" s="99" t="str">
        <f>IF(S4="","",VLOOKUP(AD93,BF83:BG88,2,FALSE))</f>
        <v>Nuno Henriques</v>
      </c>
      <c r="K93" s="100">
        <f>IFERROR(VLOOKUP(J93,AG83:AO88,2,FALSE),"")</f>
        <v>3</v>
      </c>
      <c r="L93" s="101">
        <f>IFERROR(VLOOKUP(J93,AG83:AO88,3,FALSE),"")</f>
        <v>2</v>
      </c>
      <c r="M93" s="101">
        <f>IFERROR(VLOOKUP(J93,AG83:AO88,4,FALSE),"")</f>
        <v>0</v>
      </c>
      <c r="N93" s="101">
        <f>IFERROR(VLOOKUP(J93,AG83:AO88,5,FALSE),"")</f>
        <v>1</v>
      </c>
      <c r="O93" s="101">
        <f>IFERROR(VLOOKUP(J93,AG83:AO88,6,FALSE),"")</f>
        <v>12</v>
      </c>
      <c r="P93" s="101">
        <f>IFERROR(VLOOKUP(J93,AG83:AO88,7,FALSE),"")</f>
        <v>8</v>
      </c>
      <c r="Q93" s="101">
        <f>IFERROR(VLOOKUP(J93,AG83:AO88,8,FALSE),"")</f>
        <v>4</v>
      </c>
      <c r="R93" s="102">
        <f>IFERROR(VLOOKUP(J93,AG83:AO88,9,FALSE),"")</f>
        <v>6</v>
      </c>
      <c r="S93" s="99" t="str">
        <f>IF(AA93="","",IF(AC93=AC94,(IF(AC93=-1,"","Shoot com o 3º")),IF(AA93=1,"",IF(AC93=AC98,(IF(AC93=-1,"","Shoot com o 1º")),IF(AC93=AC92,(IF(AC93=-1,"","Shoot com o 1º")),"")))))</f>
        <v/>
      </c>
      <c r="T93" s="61">
        <f>IFERROR(VLOOKUP(J93,AU100:BD105,8,FALSE),"")</f>
        <v>0</v>
      </c>
      <c r="U93" s="62">
        <f>IFERROR(VLOOKUP(J93,AU100:BD105,9,FALSE),"")</f>
        <v>0</v>
      </c>
      <c r="V93" s="62">
        <f t="shared" ref="V93:V97" si="92">IFERROR(T93-U93,"")</f>
        <v>0</v>
      </c>
      <c r="W93" s="63">
        <f>IFERROR(VLOOKUP(J93,AU100:BD105,10,FALSE),"")</f>
        <v>0</v>
      </c>
      <c r="X93" s="33"/>
      <c r="Y93" s="64">
        <f>IF(AA93="","",IFERROR(VLOOKUP(J93,BG83:BH88,2,FALSE),0))</f>
        <v>0</v>
      </c>
      <c r="Z93" s="65"/>
      <c r="AA93" s="65">
        <f t="shared" si="85"/>
        <v>2</v>
      </c>
      <c r="AB93" s="66">
        <f>VLOOKUP(J93,J83:AB88,13,FALSE)</f>
        <v>0</v>
      </c>
      <c r="AC93" s="67">
        <f t="shared" si="86"/>
        <v>6.0040899989999996</v>
      </c>
      <c r="AD93" s="68">
        <f>IFERROR(LARGE(BF83:BF88,AA93),"")</f>
        <v>6.0040899996999997</v>
      </c>
      <c r="AE93" s="35"/>
      <c r="AF93" s="48">
        <f t="shared" ref="AF93:AF106" si="93">IF(AG93="",AF92,AG93)</f>
        <v>2</v>
      </c>
      <c r="AG93" s="69">
        <f t="shared" ref="AG93:AG106" si="94">IFERROR(IF(AH93="","",(IF(AK93=0,"",AG92+1))),AF92+1)</f>
        <v>2</v>
      </c>
      <c r="AH93" s="70" t="str">
        <f>IF(AH91=2,"",IF(AH91=3,S4,IF(AH91=4,S4,IF(AH91&gt;=5,S4,""))))</f>
        <v>Herculano</v>
      </c>
      <c r="AI93" s="71">
        <f t="shared" si="87"/>
        <v>0</v>
      </c>
      <c r="AJ93" s="71">
        <f t="shared" si="87"/>
        <v>7</v>
      </c>
      <c r="AK93" s="70" t="str">
        <f>IF(AH91=2,"",IF(AH91=3,S5,IF(AH91=4,S5,IF(AH91&gt;=5,S5,""))))</f>
        <v>Nuno Henriques</v>
      </c>
      <c r="AL93" s="71" t="str">
        <f t="shared" ref="AL93:AM106" si="95">IF(F93="","",F93)</f>
        <v/>
      </c>
      <c r="AM93" s="71" t="str">
        <f t="shared" si="95"/>
        <v/>
      </c>
      <c r="AN93" s="71" t="str">
        <f t="shared" ref="AN93:AN106" si="96">IF(AL93="","-",(IF(AL93&gt;AM93,3,(IF(AL93=AM93,1,0)))))</f>
        <v>-</v>
      </c>
      <c r="AO93" s="71" t="str">
        <f t="shared" ref="AO93:AO106" si="97">IF(AL93="","-",(IF(AL93&lt;AM93,3,(IF(AL93=AM93,1,0)))))</f>
        <v>-</v>
      </c>
      <c r="AP93" s="34" t="str">
        <f t="shared" si="88"/>
        <v>D</v>
      </c>
      <c r="AQ93" s="34" t="str">
        <f t="shared" si="89"/>
        <v>V</v>
      </c>
      <c r="AR93" s="34">
        <f t="shared" si="90"/>
        <v>0</v>
      </c>
      <c r="AS93" s="34">
        <f t="shared" si="90"/>
        <v>3</v>
      </c>
      <c r="AT93" s="35"/>
      <c r="AU93" s="35" t="str">
        <f t="shared" si="91"/>
        <v>Herculano</v>
      </c>
      <c r="AV93" s="35">
        <f>SUMIFS(AR92:AR106,AH92:AH106,AU93,AK92:AK106,AV91)+SUMIFS(AS92:AS106,AK92:AK106,AU93,AH92:AH106,AV91)</f>
        <v>0</v>
      </c>
      <c r="AW93" s="35">
        <f>SUMIFS(AR92:AR106,AH92:AH106,AU93,AK92:AK106,AW91)+SUMIFS(AS92:AS106,AK92:AK106,AU93,AH92:AH106,AW91)</f>
        <v>0</v>
      </c>
      <c r="AX93" s="35">
        <f>SUMIFS(AR92:AR106,AH92:AH106,AU93,AK92:AK106,AX91)+SUMIFS(AS92:AS106,AK92:AK106,AU93,AH92:AH106,AX91)</f>
        <v>0</v>
      </c>
      <c r="AY93" s="35">
        <f>SUMIFS(AR92:AR106,AH92:AH106,AU93,AK92:AK106,AY91)+SUMIFS(AS92:AS106,AK92:AK106,AU93,AH92:AH106,AY91)</f>
        <v>0</v>
      </c>
      <c r="AZ93" s="35">
        <f>SUMIFS(AR92:AR106,AH92:AH106,AU93,AK92:AK106,AZ91)+SUMIFS(AS92:AS106,AK92:AK106,AU93,AH92:AH106,AZ91)</f>
        <v>0</v>
      </c>
      <c r="BA93" s="35">
        <f>SUMIFS(AR92:AR106,AH92:AH106,AU93,AK92:AK106,BA91)+SUMIFS(AS92:AS106,AK92:AK106,AU93,AH92:AH106,BA91)</f>
        <v>0</v>
      </c>
      <c r="BB93" s="35"/>
      <c r="BC93" s="35"/>
      <c r="BD93" s="35"/>
      <c r="BE93" s="35"/>
      <c r="BF93" s="35"/>
      <c r="BG93" s="35"/>
      <c r="BH93" s="131"/>
      <c r="BI93" s="35"/>
    </row>
    <row r="94" spans="1:61" ht="18" customHeight="1" x14ac:dyDescent="0.25">
      <c r="A94" s="98">
        <f t="shared" si="82"/>
        <v>3</v>
      </c>
      <c r="B94" s="103" t="str">
        <f t="shared" si="83"/>
        <v>Ricardo José</v>
      </c>
      <c r="C94" s="104">
        <f>Sessões!E32</f>
        <v>6</v>
      </c>
      <c r="D94" s="105">
        <f>Sessões!G32</f>
        <v>1</v>
      </c>
      <c r="E94" s="103" t="str">
        <f t="shared" si="84"/>
        <v>Nuno Henriques</v>
      </c>
      <c r="F94" s="75"/>
      <c r="G94" s="76"/>
      <c r="H94" s="33"/>
      <c r="I94" s="98" t="str">
        <f>IF(AA94="","",CONCATENATE(AA94,R2))</f>
        <v>3C</v>
      </c>
      <c r="J94" s="99" t="str">
        <f>IF(S5="","",VLOOKUP(AD94,BF83:BG88,2,FALSE))</f>
        <v>Carlos Ricardo</v>
      </c>
      <c r="K94" s="100">
        <f>IFERROR(VLOOKUP(J94,AG83:AO88,2,FALSE),"")</f>
        <v>3</v>
      </c>
      <c r="L94" s="101">
        <f>IFERROR(VLOOKUP(J94,AG83:AO88,3,FALSE),"")</f>
        <v>1</v>
      </c>
      <c r="M94" s="101">
        <f>IFERROR(VLOOKUP(J94,AG83:AO88,4,FALSE),"")</f>
        <v>0</v>
      </c>
      <c r="N94" s="101">
        <f>IFERROR(VLOOKUP(J94,AG83:AO88,5,FALSE),"")</f>
        <v>2</v>
      </c>
      <c r="O94" s="101">
        <f>IFERROR(VLOOKUP(J94,AG83:AO88,6,FALSE),"")</f>
        <v>3</v>
      </c>
      <c r="P94" s="101">
        <f>IFERROR(VLOOKUP(J94,AG83:AO88,7,FALSE),"")</f>
        <v>9</v>
      </c>
      <c r="Q94" s="101">
        <f>IFERROR(VLOOKUP(J94,AG83:AO88,8,FALSE),"")</f>
        <v>-6</v>
      </c>
      <c r="R94" s="102">
        <f>IFERROR(VLOOKUP(J94,AG83:AO88,9,FALSE),"")</f>
        <v>3</v>
      </c>
      <c r="S94" s="99" t="str">
        <f>IF(AA94="","",IF(AC94=AC95,(IF(AC94=-1,"","Shoot com o 4º")),IF(AA94=1,"",IF(AC94=AC98,(IF(AC94=-1,"","Shoot com o 1º")),IF(AC94=AC93,(IF(AC94=-1,"","Shoot com o 2º")),"")))))</f>
        <v/>
      </c>
      <c r="T94" s="61">
        <f>IFERROR(VLOOKUP(J94,AU100:BD105,8,FALSE),"")</f>
        <v>0</v>
      </c>
      <c r="U94" s="62">
        <f>IFERROR(VLOOKUP(J94,AU100:BD105,9,FALSE),"")</f>
        <v>0</v>
      </c>
      <c r="V94" s="62">
        <f t="shared" si="92"/>
        <v>0</v>
      </c>
      <c r="W94" s="63">
        <f>IFERROR(VLOOKUP(J94,AU100:BD105,10,FALSE),"")</f>
        <v>0</v>
      </c>
      <c r="X94" s="33"/>
      <c r="Y94" s="64">
        <f>IF(AA94="","",IFERROR(VLOOKUP(J94,BG83:BH88,2,FALSE),0))</f>
        <v>0</v>
      </c>
      <c r="Z94" s="65"/>
      <c r="AA94" s="65">
        <f t="shared" si="85"/>
        <v>3</v>
      </c>
      <c r="AB94" s="66">
        <f>VLOOKUP(J94,J83:AB88,13,FALSE)</f>
        <v>0</v>
      </c>
      <c r="AC94" s="67">
        <f t="shared" si="86"/>
        <v>2.9939999990000001</v>
      </c>
      <c r="AD94" s="68">
        <f>IFERROR(LARGE(BF83:BF88,AA94),"")</f>
        <v>2.9939999996000002</v>
      </c>
      <c r="AE94" s="35"/>
      <c r="AF94" s="48">
        <f t="shared" si="93"/>
        <v>3</v>
      </c>
      <c r="AG94" s="69">
        <f t="shared" si="94"/>
        <v>3</v>
      </c>
      <c r="AH94" s="70" t="str">
        <f>IF(AH91=2,"",IF(AH91=3,S3,IF(AH91=4,S3,IF(AH91&gt;=5,S6,""))))</f>
        <v>Ricardo José</v>
      </c>
      <c r="AI94" s="71">
        <f t="shared" si="87"/>
        <v>6</v>
      </c>
      <c r="AJ94" s="71">
        <f t="shared" si="87"/>
        <v>1</v>
      </c>
      <c r="AK94" s="70" t="str">
        <f>IF(AH91=2,"",IF(AH91=3,S4,IF(AH91=4,S5,IF(AH91&gt;=5,S8,""))))</f>
        <v>Nuno Henriques</v>
      </c>
      <c r="AL94" s="71" t="str">
        <f t="shared" si="95"/>
        <v/>
      </c>
      <c r="AM94" s="71" t="str">
        <f t="shared" si="95"/>
        <v/>
      </c>
      <c r="AN94" s="71" t="str">
        <f t="shared" si="96"/>
        <v>-</v>
      </c>
      <c r="AO94" s="71" t="str">
        <f t="shared" si="97"/>
        <v>-</v>
      </c>
      <c r="AP94" s="34" t="str">
        <f t="shared" si="88"/>
        <v>V</v>
      </c>
      <c r="AQ94" s="34" t="str">
        <f t="shared" si="89"/>
        <v>D</v>
      </c>
      <c r="AR94" s="34">
        <f t="shared" si="90"/>
        <v>3</v>
      </c>
      <c r="AS94" s="34">
        <f t="shared" si="90"/>
        <v>0</v>
      </c>
      <c r="AT94" s="35"/>
      <c r="AU94" s="35" t="str">
        <f t="shared" si="91"/>
        <v>Nuno Henriques</v>
      </c>
      <c r="AV94" s="35">
        <f>SUMIFS(AR92:AR106,AH92:AH106,AU94,AK92:AK106,AV91)+SUMIFS(AS92:AS106,AK92:AK106,AU94,AH92:AH106,AV91)</f>
        <v>0</v>
      </c>
      <c r="AW94" s="35">
        <f>SUMIFS(AR92:AR106,AH92:AH106,AU94,AK92:AK106,AW91)+SUMIFS(AS92:AS106,AK92:AK106,AU94,AH92:AH106,AW91)</f>
        <v>3</v>
      </c>
      <c r="AX94" s="35">
        <f>SUMIFS(AR92:AR106,AH92:AH106,AU94,AK92:AK106,AX91)+SUMIFS(AS92:AS106,AK92:AK106,AU94,AH92:AH106,AX91)</f>
        <v>0</v>
      </c>
      <c r="AY94" s="35">
        <f>SUMIFS(AR92:AR106,AH92:AH106,AU94,AK92:AK106,AY91)+SUMIFS(AS92:AS106,AK92:AK106,AU94,AH92:AH106,AY91)</f>
        <v>3</v>
      </c>
      <c r="AZ94" s="35">
        <f>SUMIFS(AR92:AR106,AH92:AH106,AU94,AK92:AK106,AZ91)+SUMIFS(AS92:AS106,AK92:AK106,AU94,AH92:AH106,AZ91)</f>
        <v>0</v>
      </c>
      <c r="BA94" s="35">
        <f>SUMIFS(AR92:AR106,AH92:AH106,AU94,AK92:AK106,BA91)+SUMIFS(AS92:AS106,AK92:AK106,AU94,AH92:AH106,BA91)</f>
        <v>0</v>
      </c>
      <c r="BB94" s="35"/>
      <c r="BC94" s="35"/>
      <c r="BD94" s="35"/>
      <c r="BE94" s="35"/>
      <c r="BF94" s="35"/>
      <c r="BG94" s="35"/>
      <c r="BH94" s="131"/>
      <c r="BI94" s="35"/>
    </row>
    <row r="95" spans="1:61" ht="18" customHeight="1" x14ac:dyDescent="0.25">
      <c r="A95" s="98">
        <f t="shared" si="82"/>
        <v>4</v>
      </c>
      <c r="B95" s="103" t="str">
        <f t="shared" si="83"/>
        <v>Herculano</v>
      </c>
      <c r="C95" s="104">
        <f>Sessões!E33</f>
        <v>0</v>
      </c>
      <c r="D95" s="105">
        <f>Sessões!G33</f>
        <v>1</v>
      </c>
      <c r="E95" s="103" t="str">
        <f t="shared" si="84"/>
        <v>Carlos Ricardo</v>
      </c>
      <c r="F95" s="75"/>
      <c r="G95" s="76"/>
      <c r="H95" s="33"/>
      <c r="I95" s="98" t="str">
        <f>IF(AA95="","",CONCATENATE(AA95,R2))</f>
        <v>4C</v>
      </c>
      <c r="J95" s="99" t="str">
        <f>IF(S6="","",VLOOKUP(AD95,BF83:BG88,2,FALSE))</f>
        <v>Herculano</v>
      </c>
      <c r="K95" s="100">
        <f>IFERROR(VLOOKUP(J95,AG83:AO88,2,FALSE),"")</f>
        <v>3</v>
      </c>
      <c r="L95" s="101">
        <f>IFERROR(VLOOKUP(J95,AG83:AO88,3,FALSE),"")</f>
        <v>0</v>
      </c>
      <c r="M95" s="101">
        <f>IFERROR(VLOOKUP(J95,AG83:AO88,4,FALSE),"")</f>
        <v>0</v>
      </c>
      <c r="N95" s="101">
        <f>IFERROR(VLOOKUP(J95,AG83:AO88,5,FALSE),"")</f>
        <v>3</v>
      </c>
      <c r="O95" s="101">
        <f>IFERROR(VLOOKUP(J95,AG83:AO88,6,FALSE),"")</f>
        <v>0</v>
      </c>
      <c r="P95" s="101">
        <f>IFERROR(VLOOKUP(J95,AG83:AO88,7,FALSE),"")</f>
        <v>11</v>
      </c>
      <c r="Q95" s="101">
        <f>IFERROR(VLOOKUP(J95,AG83:AO88,8,FALSE),"")</f>
        <v>-11</v>
      </c>
      <c r="R95" s="102">
        <f>IFERROR(VLOOKUP(J95,AG83:AO88,9,FALSE),"")</f>
        <v>0</v>
      </c>
      <c r="S95" s="99" t="str">
        <f>IF(AA95="","",IF(AC95=AC96,(IF(AC95=-1,"","Shoot com o 5º")),IF(AA95=1,"",IF(AC95=AC98,(IF(AC95=-1,"","Shoot com o 1º")),IF(AC95=AC94,(IF(AC95=-1,"","Shoot com o 3º")),"")))))</f>
        <v/>
      </c>
      <c r="T95" s="61">
        <f>IFERROR(VLOOKUP(J95,AU100:BD105,8,FALSE),"")</f>
        <v>0</v>
      </c>
      <c r="U95" s="62">
        <f>IFERROR(VLOOKUP(J95,AU100:BD105,9,FALSE),"")</f>
        <v>0</v>
      </c>
      <c r="V95" s="62">
        <f t="shared" si="92"/>
        <v>0</v>
      </c>
      <c r="W95" s="63">
        <f>IFERROR(VLOOKUP(J95,AU100:BD105,10,FALSE),"")</f>
        <v>0</v>
      </c>
      <c r="X95" s="33"/>
      <c r="Y95" s="64">
        <f>IF(AA95="","",IFERROR(VLOOKUP(J95,BG83:BH88,2,FALSE),0))</f>
        <v>0</v>
      </c>
      <c r="Z95" s="65"/>
      <c r="AA95" s="65">
        <f t="shared" si="85"/>
        <v>4</v>
      </c>
      <c r="AB95" s="66">
        <f>VLOOKUP(J95,J83:AB88,13,FALSE)</f>
        <v>0</v>
      </c>
      <c r="AC95" s="67">
        <f t="shared" si="86"/>
        <v>-1.103E-2</v>
      </c>
      <c r="AD95" s="68">
        <f>IFERROR(LARGE(BF83:BF88,AA95),"")</f>
        <v>-1.1030000199999999E-2</v>
      </c>
      <c r="AE95" s="35"/>
      <c r="AF95" s="48">
        <f t="shared" si="93"/>
        <v>4</v>
      </c>
      <c r="AG95" s="69">
        <f t="shared" si="94"/>
        <v>4</v>
      </c>
      <c r="AH95" s="70" t="str">
        <f>IF(AH91=2,"",IF(AH91=3,"",IF(AH91=4,S4,IF(AH91&gt;=5,S4,""))))</f>
        <v>Herculano</v>
      </c>
      <c r="AI95" s="71">
        <f t="shared" si="87"/>
        <v>0</v>
      </c>
      <c r="AJ95" s="71">
        <f t="shared" si="87"/>
        <v>1</v>
      </c>
      <c r="AK95" s="70" t="str">
        <f>IF(AH91=2,"",IF(AH91=3,"",IF(AH91=4,S6,IF(AH91&gt;=5,S6,""))))</f>
        <v>Carlos Ricardo</v>
      </c>
      <c r="AL95" s="71" t="str">
        <f t="shared" si="95"/>
        <v/>
      </c>
      <c r="AM95" s="71" t="str">
        <f t="shared" si="95"/>
        <v/>
      </c>
      <c r="AN95" s="71" t="str">
        <f t="shared" si="96"/>
        <v>-</v>
      </c>
      <c r="AO95" s="71" t="str">
        <f t="shared" si="97"/>
        <v>-</v>
      </c>
      <c r="AP95" s="34" t="str">
        <f t="shared" si="88"/>
        <v>D</v>
      </c>
      <c r="AQ95" s="34" t="str">
        <f t="shared" si="89"/>
        <v>V</v>
      </c>
      <c r="AR95" s="34">
        <f t="shared" si="90"/>
        <v>0</v>
      </c>
      <c r="AS95" s="34">
        <f t="shared" si="90"/>
        <v>3</v>
      </c>
      <c r="AT95" s="35"/>
      <c r="AU95" s="35" t="str">
        <f t="shared" si="91"/>
        <v>Carlos Ricardo</v>
      </c>
      <c r="AV95" s="35">
        <f>SUMIFS(AR92:AR106,AH92:AH106,AU95,AK92:AK106,AV91)+SUMIFS(AS92:AS106,AK92:AK106,AU95,AH92:AH106,AV91)</f>
        <v>0</v>
      </c>
      <c r="AW95" s="35">
        <f>SUMIFS(AR92:AR106,AH92:AH106,AU95,AK92:AK106,AW91)+SUMIFS(AS92:AS106,AK92:AK106,AU95,AH92:AH106,AW91)</f>
        <v>3</v>
      </c>
      <c r="AX95" s="35">
        <f>SUMIFS(AR92:AR106,AH92:AH106,AU95,AK92:AK106,AX91)+SUMIFS(AS92:AS106,AK92:AK106,AU95,AH92:AH106,AX91)</f>
        <v>0</v>
      </c>
      <c r="AY95" s="35">
        <f>SUMIFS(AR92:AR106,AH92:AH106,AU95,AK92:AK106,AY91)+SUMIFS(AS92:AS106,AK92:AK106,AU95,AH92:AH106,AY91)</f>
        <v>0</v>
      </c>
      <c r="AZ95" s="35">
        <f>SUMIFS(AR92:AR106,AH92:AH106,AU95,AK92:AK106,AZ91)+SUMIFS(AS92:AS106,AK92:AK106,AU95,AH92:AH106,AZ91)</f>
        <v>0</v>
      </c>
      <c r="BA95" s="35">
        <f>SUMIFS(AR92:AR106,AH92:AH106,AU95,AK92:AK106,BA91)+SUMIFS(AS92:AS106,AK92:AK106,AU95,AH92:AH106,BA91)</f>
        <v>0</v>
      </c>
      <c r="BB95" s="35"/>
      <c r="BC95" s="35"/>
      <c r="BD95" s="35"/>
      <c r="BE95" s="35"/>
      <c r="BF95" s="35"/>
      <c r="BG95" s="35"/>
      <c r="BH95" s="131"/>
      <c r="BI95" s="35"/>
    </row>
    <row r="96" spans="1:61" ht="18" customHeight="1" x14ac:dyDescent="0.25">
      <c r="A96" s="98">
        <f t="shared" si="82"/>
        <v>5</v>
      </c>
      <c r="B96" s="103" t="str">
        <f t="shared" si="83"/>
        <v>Ricardo José</v>
      </c>
      <c r="C96" s="104">
        <f>Sessões!E46</f>
        <v>3</v>
      </c>
      <c r="D96" s="105">
        <f>Sessões!G46</f>
        <v>0</v>
      </c>
      <c r="E96" s="103" t="str">
        <f t="shared" si="84"/>
        <v>Herculano</v>
      </c>
      <c r="F96" s="75"/>
      <c r="G96" s="76"/>
      <c r="H96" s="33"/>
      <c r="I96" s="98" t="str">
        <f>IF(AA96="","",CONCATENATE(AA96,R2))</f>
        <v/>
      </c>
      <c r="J96" s="99" t="str">
        <f>IF(S7="","",VLOOKUP(AD96,BF83:BG88,2,FALSE))</f>
        <v/>
      </c>
      <c r="K96" s="100" t="str">
        <f>IFERROR(VLOOKUP(J96,AG83:AO88,2,FALSE),"")</f>
        <v/>
      </c>
      <c r="L96" s="101" t="str">
        <f>IFERROR(VLOOKUP(J96,AG83:AO88,3,FALSE),"")</f>
        <v/>
      </c>
      <c r="M96" s="101" t="str">
        <f>IFERROR(VLOOKUP(J96,AG83:AO88,4,FALSE),"")</f>
        <v/>
      </c>
      <c r="N96" s="101" t="str">
        <f>IFERROR(VLOOKUP(J96,AG83:AO88,5,FALSE),"")</f>
        <v/>
      </c>
      <c r="O96" s="101" t="str">
        <f>IFERROR(VLOOKUP(J96,AG83:AO88,6,FALSE),"")</f>
        <v/>
      </c>
      <c r="P96" s="101" t="str">
        <f>IFERROR(VLOOKUP(J96,AG83:AO88,7,FALSE),"")</f>
        <v/>
      </c>
      <c r="Q96" s="101" t="str">
        <f>IFERROR(VLOOKUP(J96,AG83:AO88,8,FALSE),"")</f>
        <v/>
      </c>
      <c r="R96" s="102" t="str">
        <f>IFERROR(VLOOKUP(J96,AG83:AO88,9,FALSE),"")</f>
        <v/>
      </c>
      <c r="S96" s="99" t="str">
        <f>IF(AA96="","",IF(AC96=AC97,(IF(AC96=-1,"","Shoot com o 6º")),IF(AA96=1,"",IF(AC96=AC98,(IF(AC96=-1,"","Shoot com o 1º")),IF(AC96=AC95,(IF(AC96=-1,"","Shoot com o 4º")),"")))))</f>
        <v/>
      </c>
      <c r="T96" s="61" t="str">
        <f>IFERROR(VLOOKUP(J96,AU100:BD105,8,FALSE),"")</f>
        <v/>
      </c>
      <c r="U96" s="62" t="str">
        <f>IFERROR(VLOOKUP(J96,AU100:BD105,9,FALSE),"")</f>
        <v/>
      </c>
      <c r="V96" s="62" t="str">
        <f t="shared" si="92"/>
        <v/>
      </c>
      <c r="W96" s="63" t="str">
        <f>IFERROR(VLOOKUP(J96,AU100:BD105,10,FALSE),"")</f>
        <v/>
      </c>
      <c r="X96" s="33"/>
      <c r="Y96" s="64" t="str">
        <f>IF(AA96="","",IFERROR(VLOOKUP(J96,BG83:BH88,2,FALSE),0))</f>
        <v/>
      </c>
      <c r="Z96" s="65"/>
      <c r="AA96" s="65" t="str">
        <f t="shared" si="85"/>
        <v/>
      </c>
      <c r="AB96" s="66" t="str">
        <f>VLOOKUP(J96,J83:AB88,13,FALSE)</f>
        <v/>
      </c>
      <c r="AC96" s="67" t="str">
        <f t="shared" si="86"/>
        <v/>
      </c>
      <c r="AD96" s="68" t="str">
        <f>IFERROR(LARGE(BF83:BF88,AA96),"")</f>
        <v/>
      </c>
      <c r="AE96" s="35"/>
      <c r="AF96" s="48">
        <f t="shared" si="93"/>
        <v>5</v>
      </c>
      <c r="AG96" s="69">
        <f t="shared" si="94"/>
        <v>5</v>
      </c>
      <c r="AH96" s="70" t="str">
        <f>IF(AH91=2,"",IF(AH91=3,"",IF(AH91=4,S3,IF(AH91&gt;=5,S5,""))))</f>
        <v>Ricardo José</v>
      </c>
      <c r="AI96" s="71">
        <f t="shared" si="87"/>
        <v>3</v>
      </c>
      <c r="AJ96" s="71">
        <f t="shared" si="87"/>
        <v>0</v>
      </c>
      <c r="AK96" s="70" t="str">
        <f>IF(AH91=2,"",IF(AH91=3,"",IF(AH91=4,S4,IF(AH91&gt;=5,S7,""))))</f>
        <v>Herculano</v>
      </c>
      <c r="AL96" s="71" t="str">
        <f t="shared" si="95"/>
        <v/>
      </c>
      <c r="AM96" s="71" t="str">
        <f t="shared" si="95"/>
        <v/>
      </c>
      <c r="AN96" s="71" t="str">
        <f t="shared" si="96"/>
        <v>-</v>
      </c>
      <c r="AO96" s="71" t="str">
        <f t="shared" si="97"/>
        <v>-</v>
      </c>
      <c r="AP96" s="34" t="str">
        <f t="shared" si="88"/>
        <v>V</v>
      </c>
      <c r="AQ96" s="34" t="str">
        <f t="shared" si="89"/>
        <v>D</v>
      </c>
      <c r="AR96" s="34">
        <f t="shared" si="90"/>
        <v>3</v>
      </c>
      <c r="AS96" s="34">
        <f t="shared" si="90"/>
        <v>0</v>
      </c>
      <c r="AT96" s="35"/>
      <c r="AU96" s="35">
        <f t="shared" si="91"/>
        <v>0</v>
      </c>
      <c r="AV96" s="35">
        <f>SUMIFS(AR92:AR106,AH92:AH106,AU96,AK92:AK106,AV91)+SUMIFS(AS92:AS106,AK92:AK106,AU96,AH92:AH106,AV91)</f>
        <v>0</v>
      </c>
      <c r="AW96" s="35">
        <f>SUMIFS(AR92:AR106,AH92:AH106,AU96,AK92:AK106,AW91)+SUMIFS(AS92:AS106,AK92:AK106,AU96,AH92:AH106,AW91)</f>
        <v>0</v>
      </c>
      <c r="AX96" s="35">
        <f>SUMIFS(AR92:AR106,AH92:AH106,AU96,AK92:AK106,AX91)+SUMIFS(AS92:AS106,AK92:AK106,AU96,AH92:AH106,AX91)</f>
        <v>0</v>
      </c>
      <c r="AY96" s="35">
        <f>SUMIFS(AR92:AR106,AH92:AH106,AU96,AK92:AK106,AY91)+SUMIFS(AS92:AS106,AK92:AK106,AU96,AH92:AH106,AY91)</f>
        <v>0</v>
      </c>
      <c r="AZ96" s="35">
        <f>SUMIFS(AR92:AR106,AH92:AH106,AU96,AK92:AK106,AZ91)+SUMIFS(AS92:AS106,AK92:AK106,AU96,AH92:AH106,AZ91)</f>
        <v>0</v>
      </c>
      <c r="BA96" s="35">
        <f>SUMIFS(AR92:AR106,AH92:AH106,AU96,AK92:AK106,BA91)+SUMIFS(AS92:AS106,AK92:AK106,AU96,AH92:AH106,BA91)</f>
        <v>0</v>
      </c>
      <c r="BB96" s="35"/>
      <c r="BC96" s="35"/>
      <c r="BD96" s="35"/>
      <c r="BE96" s="35"/>
      <c r="BF96" s="35"/>
      <c r="BG96" s="35"/>
      <c r="BH96" s="131"/>
      <c r="BI96" s="35"/>
    </row>
    <row r="97" spans="1:61" ht="18" customHeight="1" x14ac:dyDescent="0.25">
      <c r="A97" s="98">
        <f t="shared" si="82"/>
        <v>6</v>
      </c>
      <c r="B97" s="103" t="str">
        <f t="shared" si="83"/>
        <v>Nuno Henriques</v>
      </c>
      <c r="C97" s="104">
        <f>Sessões!E47</f>
        <v>4</v>
      </c>
      <c r="D97" s="105">
        <f>Sessões!G47</f>
        <v>2</v>
      </c>
      <c r="E97" s="103" t="str">
        <f t="shared" si="84"/>
        <v>Carlos Ricardo</v>
      </c>
      <c r="F97" s="75"/>
      <c r="G97" s="76"/>
      <c r="H97" s="33"/>
      <c r="I97" s="98" t="str">
        <f>IF(AA97="","",CONCATENATE(AA97,R2))</f>
        <v/>
      </c>
      <c r="J97" s="99" t="str">
        <f>IF(S8="","",VLOOKUP(AD97,BF83:BG88,2,FALSE))</f>
        <v/>
      </c>
      <c r="K97" s="100" t="str">
        <f>IFERROR(VLOOKUP(J97,AG83:AO88,2,FALSE),"")</f>
        <v/>
      </c>
      <c r="L97" s="101" t="str">
        <f>IFERROR(VLOOKUP(J97,AG83:AO88,3,FALSE),"")</f>
        <v/>
      </c>
      <c r="M97" s="101" t="str">
        <f>IFERROR(VLOOKUP(J97,AG83:AO88,4,FALSE),"")</f>
        <v/>
      </c>
      <c r="N97" s="101" t="str">
        <f>IFERROR(VLOOKUP(J97,AG83:AO88,5,FALSE),"")</f>
        <v/>
      </c>
      <c r="O97" s="101" t="str">
        <f>IFERROR(VLOOKUP(J97,AG83:AO88,6,FALSE),"")</f>
        <v/>
      </c>
      <c r="P97" s="101" t="str">
        <f>IFERROR(VLOOKUP(J97,AG83:AO88,7,FALSE),"")</f>
        <v/>
      </c>
      <c r="Q97" s="101" t="str">
        <f>IFERROR(VLOOKUP(J97,AG83:AO88,8,FALSE),"")</f>
        <v/>
      </c>
      <c r="R97" s="102" t="str">
        <f>IFERROR(VLOOKUP(J97,AG83:AO88,9,FALSE),"")</f>
        <v/>
      </c>
      <c r="S97" s="99" t="str">
        <f>IF(AA97="","",IF(AC97=AC98,(IF(AC97=-1,"","Shoot com o 1º")),IF(AA97=1,"",IF(AC97=AC98,(IF(AC97=-1,"","Shoot com o 1º")),IF(AC97=AC96,(IF(AC97=-1,"","Shoot com o 5º")),"")))))</f>
        <v/>
      </c>
      <c r="T97" s="61" t="str">
        <f>IFERROR(VLOOKUP(J97,AU100:BD105,8,FALSE),"")</f>
        <v/>
      </c>
      <c r="U97" s="62" t="str">
        <f>IFERROR(VLOOKUP(J97,AU100:BD105,9,FALSE),"")</f>
        <v/>
      </c>
      <c r="V97" s="62" t="str">
        <f t="shared" si="92"/>
        <v/>
      </c>
      <c r="W97" s="63" t="str">
        <f>IFERROR(VLOOKUP(J97,AU100:BD105,10,FALSE),"")</f>
        <v/>
      </c>
      <c r="X97" s="33"/>
      <c r="Y97" s="64" t="str">
        <f>IF(AA97="","",IFERROR(VLOOKUP(J97,BG83:BH88,2,FALSE),0))</f>
        <v/>
      </c>
      <c r="Z97" s="65"/>
      <c r="AA97" s="65" t="str">
        <f t="shared" si="85"/>
        <v/>
      </c>
      <c r="AB97" s="66" t="str">
        <f>VLOOKUP(J97,J83:AB88,13,FALSE)</f>
        <v/>
      </c>
      <c r="AC97" s="67" t="str">
        <f t="shared" si="86"/>
        <v/>
      </c>
      <c r="AD97" s="68" t="str">
        <f>IFERROR(LARGE(BF83:BF88,AA97),"")</f>
        <v/>
      </c>
      <c r="AE97" s="35"/>
      <c r="AF97" s="48">
        <f t="shared" si="93"/>
        <v>6</v>
      </c>
      <c r="AG97" s="69">
        <f t="shared" si="94"/>
        <v>6</v>
      </c>
      <c r="AH97" s="70" t="str">
        <f>IF(AH91=2,"",IF(AH91=3,"",IF(AH91=4,S5,IF(AH91&gt;=5,S3,""))))</f>
        <v>Nuno Henriques</v>
      </c>
      <c r="AI97" s="71">
        <f t="shared" si="87"/>
        <v>4</v>
      </c>
      <c r="AJ97" s="71">
        <f t="shared" si="87"/>
        <v>2</v>
      </c>
      <c r="AK97" s="70" t="str">
        <f>IF(AH91=2,"",IF(AH91=3,"",IF(AH91=4,S6,IF(AH91&gt;=5,S8,""))))</f>
        <v>Carlos Ricardo</v>
      </c>
      <c r="AL97" s="71" t="str">
        <f t="shared" si="95"/>
        <v/>
      </c>
      <c r="AM97" s="71" t="str">
        <f t="shared" si="95"/>
        <v/>
      </c>
      <c r="AN97" s="71" t="str">
        <f t="shared" si="96"/>
        <v>-</v>
      </c>
      <c r="AO97" s="71" t="str">
        <f t="shared" si="97"/>
        <v>-</v>
      </c>
      <c r="AP97" s="34" t="str">
        <f t="shared" si="88"/>
        <v>V</v>
      </c>
      <c r="AQ97" s="34" t="str">
        <f t="shared" si="89"/>
        <v>D</v>
      </c>
      <c r="AR97" s="34">
        <f t="shared" si="90"/>
        <v>3</v>
      </c>
      <c r="AS97" s="34">
        <f t="shared" si="90"/>
        <v>0</v>
      </c>
      <c r="AT97" s="35"/>
      <c r="AU97" s="35">
        <f t="shared" si="91"/>
        <v>0</v>
      </c>
      <c r="AV97" s="35">
        <f>SUMIFS(AR92:AR106,AH92:AH106,AU97,AK92:AK106,AV91)+SUMIFS(AS92:AS106,AK92:AK106,AU97,AH92:AH106,AV91)</f>
        <v>0</v>
      </c>
      <c r="AW97" s="35">
        <f>SUMIFS(AR92:AR106,AH92:AH106,AU97,AK92:AK106,AW91)+SUMIFS(AS92:AS106,AK92:AK106,AU97,AH92:AH106,AW91)</f>
        <v>0</v>
      </c>
      <c r="AX97" s="35">
        <f>SUMIFS(AR92:AR106,AH92:AH106,AU97,AK92:AK106,AX91)+SUMIFS(AS92:AS106,AK92:AK106,AU97,AH92:AH106,AX91)</f>
        <v>0</v>
      </c>
      <c r="AY97" s="35">
        <f>SUMIFS(AR92:AR106,AH92:AH106,AU97,AK92:AK106,AY91)+SUMIFS(AS92:AS106,AK92:AK106,AU97,AH92:AH106,AY91)</f>
        <v>0</v>
      </c>
      <c r="AZ97" s="35">
        <f>SUMIFS(AR92:AR106,AH92:AH106,AU97,AK92:AK106,AZ91)+SUMIFS(AS92:AS106,AK92:AK106,AU97,AH92:AH106,AZ91)</f>
        <v>0</v>
      </c>
      <c r="BA97" s="35">
        <f>SUMIFS(AR92:AR106,AH92:AH106,AU97,AK92:AK106,BA91)+SUMIFS(AS92:AS106,AK92:AK106,AU97,AH92:AH106,BA91)</f>
        <v>0</v>
      </c>
      <c r="BB97" s="131"/>
      <c r="BC97" s="131"/>
      <c r="BD97" s="131"/>
      <c r="BE97" s="131"/>
      <c r="BF97" s="131"/>
      <c r="BG97" s="134"/>
      <c r="BH97" s="131"/>
      <c r="BI97" s="35"/>
    </row>
    <row r="98" spans="1:61" ht="18" hidden="1" customHeight="1" x14ac:dyDescent="0.25">
      <c r="A98" s="98" t="str">
        <f t="shared" si="82"/>
        <v/>
      </c>
      <c r="B98" s="103" t="str">
        <f t="shared" si="83"/>
        <v/>
      </c>
      <c r="C98" s="104"/>
      <c r="D98" s="105"/>
      <c r="E98" s="103" t="str">
        <f t="shared" si="84"/>
        <v/>
      </c>
      <c r="F98" s="75"/>
      <c r="G98" s="76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4"/>
      <c r="Z98" s="35"/>
      <c r="AA98" s="35"/>
      <c r="AB98" s="66">
        <f>AB92</f>
        <v>0</v>
      </c>
      <c r="AC98" s="67">
        <f>AC92</f>
        <v>9.0131099989999992</v>
      </c>
      <c r="AD98" s="37"/>
      <c r="AE98" s="35"/>
      <c r="AF98" s="48">
        <f t="shared" si="93"/>
        <v>6</v>
      </c>
      <c r="AG98" s="69" t="str">
        <f t="shared" si="94"/>
        <v/>
      </c>
      <c r="AH98" s="70" t="str">
        <f>IF(AH91=2,"",IF(AH91=3,"",IF(AH91=4,"",IF(AH91&gt;=5,S3,""))))</f>
        <v/>
      </c>
      <c r="AI98" s="71" t="str">
        <f t="shared" si="87"/>
        <v/>
      </c>
      <c r="AJ98" s="71" t="str">
        <f t="shared" si="87"/>
        <v/>
      </c>
      <c r="AK98" s="70" t="str">
        <f>IF(AH91=2,"",IF(AH91=3,"",IF(AH91=4,"",IF(AH91&gt;=5,S6,""))))</f>
        <v/>
      </c>
      <c r="AL98" s="71" t="str">
        <f t="shared" si="95"/>
        <v/>
      </c>
      <c r="AM98" s="71" t="str">
        <f t="shared" si="95"/>
        <v/>
      </c>
      <c r="AN98" s="71" t="str">
        <f t="shared" si="96"/>
        <v>-</v>
      </c>
      <c r="AO98" s="71" t="str">
        <f t="shared" si="97"/>
        <v>-</v>
      </c>
      <c r="AP98" s="34" t="str">
        <f t="shared" si="88"/>
        <v>-</v>
      </c>
      <c r="AQ98" s="34" t="str">
        <f t="shared" si="89"/>
        <v>-</v>
      </c>
      <c r="AR98" s="34">
        <f t="shared" si="90"/>
        <v>0</v>
      </c>
      <c r="AS98" s="34">
        <f t="shared" si="90"/>
        <v>0</v>
      </c>
      <c r="AT98" s="35"/>
      <c r="AU98" s="35"/>
      <c r="AV98" s="35"/>
      <c r="AW98" s="35"/>
      <c r="AX98" s="35"/>
      <c r="AY98" s="35"/>
      <c r="AZ98" s="35"/>
      <c r="BA98" s="35"/>
      <c r="BB98" s="35" t="s">
        <v>13</v>
      </c>
      <c r="BC98" s="35" t="s">
        <v>14</v>
      </c>
      <c r="BD98" s="35" t="s">
        <v>16</v>
      </c>
      <c r="BE98" s="35"/>
      <c r="BF98" s="35"/>
      <c r="BG98" s="35"/>
      <c r="BH98" s="35"/>
      <c r="BI98" s="35"/>
    </row>
    <row r="99" spans="1:61" ht="18" hidden="1" customHeight="1" x14ac:dyDescent="0.25">
      <c r="A99" s="98" t="str">
        <f t="shared" si="82"/>
        <v/>
      </c>
      <c r="B99" s="103" t="str">
        <f t="shared" si="83"/>
        <v/>
      </c>
      <c r="C99" s="104"/>
      <c r="D99" s="105"/>
      <c r="E99" s="103" t="str">
        <f t="shared" si="84"/>
        <v/>
      </c>
      <c r="F99" s="75"/>
      <c r="G99" s="76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4"/>
      <c r="Z99" s="35"/>
      <c r="AA99" s="35"/>
      <c r="AB99" s="36"/>
      <c r="AC99" s="36"/>
      <c r="AD99" s="37"/>
      <c r="AE99" s="35"/>
      <c r="AF99" s="48">
        <f t="shared" si="93"/>
        <v>6</v>
      </c>
      <c r="AG99" s="69" t="str">
        <f t="shared" si="94"/>
        <v/>
      </c>
      <c r="AH99" s="70" t="str">
        <f>IF(AH91=2,"",IF(AH91=3,"",IF(AH91=4,"",IF(AH91&gt;=5,S4,""))))</f>
        <v/>
      </c>
      <c r="AI99" s="71" t="str">
        <f t="shared" si="87"/>
        <v/>
      </c>
      <c r="AJ99" s="71" t="str">
        <f t="shared" si="87"/>
        <v/>
      </c>
      <c r="AK99" s="70" t="str">
        <f>IF(AH91=2,"",IF(AH91=3,"",IF(AH91=4,"",IF(AH91&gt;=5,S7,""))))</f>
        <v/>
      </c>
      <c r="AL99" s="71" t="str">
        <f t="shared" si="95"/>
        <v/>
      </c>
      <c r="AM99" s="71" t="str">
        <f t="shared" si="95"/>
        <v/>
      </c>
      <c r="AN99" s="71" t="str">
        <f t="shared" si="96"/>
        <v>-</v>
      </c>
      <c r="AO99" s="71" t="str">
        <f t="shared" si="97"/>
        <v>-</v>
      </c>
      <c r="AP99" s="34" t="str">
        <f t="shared" si="88"/>
        <v>-</v>
      </c>
      <c r="AQ99" s="34" t="str">
        <f t="shared" si="89"/>
        <v>-</v>
      </c>
      <c r="AR99" s="34">
        <f t="shared" si="90"/>
        <v>0</v>
      </c>
      <c r="AS99" s="34">
        <f t="shared" si="90"/>
        <v>0</v>
      </c>
      <c r="AT99" s="35"/>
      <c r="AU99" s="49" t="s">
        <v>22</v>
      </c>
      <c r="AV99" s="35" t="str">
        <f t="shared" ref="AV99:BA99" si="98">AV91</f>
        <v>Ricardo José</v>
      </c>
      <c r="AW99" s="35" t="str">
        <f t="shared" si="98"/>
        <v>Herculano</v>
      </c>
      <c r="AX99" s="35" t="str">
        <f t="shared" si="98"/>
        <v>Nuno Henriques</v>
      </c>
      <c r="AY99" s="35" t="str">
        <f t="shared" si="98"/>
        <v>Carlos Ricardo</v>
      </c>
      <c r="AZ99" s="35">
        <f t="shared" si="98"/>
        <v>0</v>
      </c>
      <c r="BA99" s="35">
        <f t="shared" si="98"/>
        <v>0</v>
      </c>
      <c r="BB99" s="35" t="s">
        <v>41</v>
      </c>
      <c r="BC99" s="35" t="str">
        <f>AU106</f>
        <v>Sofridos</v>
      </c>
      <c r="BD99" s="35" t="s">
        <v>42</v>
      </c>
      <c r="BE99" s="35"/>
      <c r="BF99" s="35"/>
      <c r="BG99" s="35"/>
      <c r="BH99" s="35"/>
      <c r="BI99" s="35"/>
    </row>
    <row r="100" spans="1:61" ht="18" hidden="1" customHeight="1" x14ac:dyDescent="0.25">
      <c r="A100" s="98" t="str">
        <f t="shared" si="82"/>
        <v/>
      </c>
      <c r="B100" s="103" t="str">
        <f t="shared" si="83"/>
        <v/>
      </c>
      <c r="C100" s="104"/>
      <c r="D100" s="105"/>
      <c r="E100" s="103" t="str">
        <f t="shared" si="84"/>
        <v/>
      </c>
      <c r="F100" s="75"/>
      <c r="G100" s="76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4"/>
      <c r="Z100" s="35"/>
      <c r="AA100" s="35"/>
      <c r="AB100" s="36"/>
      <c r="AC100" s="36"/>
      <c r="AD100" s="36"/>
      <c r="AE100" s="35"/>
      <c r="AF100" s="48">
        <f t="shared" si="93"/>
        <v>6</v>
      </c>
      <c r="AG100" s="69" t="str">
        <f t="shared" si="94"/>
        <v/>
      </c>
      <c r="AH100" s="70" t="str">
        <f>IF(AH91=2,"",IF(AH91=3,"",IF(AH91=4,"",IF(AH91&gt;=5,S5,""))))</f>
        <v/>
      </c>
      <c r="AI100" s="71" t="str">
        <f t="shared" si="87"/>
        <v/>
      </c>
      <c r="AJ100" s="71" t="str">
        <f t="shared" si="87"/>
        <v/>
      </c>
      <c r="AK100" s="70" t="str">
        <f>IF(AH91=2,"",IF(AH91=3,"",IF(AH91=4,"",IF(AH91&gt;=5,S8,""))))</f>
        <v/>
      </c>
      <c r="AL100" s="71" t="str">
        <f t="shared" si="95"/>
        <v/>
      </c>
      <c r="AM100" s="71" t="str">
        <f t="shared" si="95"/>
        <v/>
      </c>
      <c r="AN100" s="71" t="str">
        <f t="shared" si="96"/>
        <v>-</v>
      </c>
      <c r="AO100" s="71" t="str">
        <f t="shared" si="97"/>
        <v>-</v>
      </c>
      <c r="AP100" s="34" t="str">
        <f t="shared" si="88"/>
        <v>-</v>
      </c>
      <c r="AQ100" s="34" t="str">
        <f t="shared" si="89"/>
        <v>-</v>
      </c>
      <c r="AR100" s="34">
        <f t="shared" si="90"/>
        <v>0</v>
      </c>
      <c r="AS100" s="34">
        <f t="shared" si="90"/>
        <v>0</v>
      </c>
      <c r="AT100" s="35"/>
      <c r="AU100" s="35" t="str">
        <f t="shared" ref="AU100:AU105" si="99">AU92</f>
        <v>Ricardo José</v>
      </c>
      <c r="AV100" s="35">
        <f>SUMIFS(AL92:AL106,AH92:AH106,AU100,AK92:AK106,AV91)+SUMIFS(AM92:AM106,AK92:AK106,AU100,AH92:AH106,AV91)</f>
        <v>0</v>
      </c>
      <c r="AW100" s="35">
        <f>SUMIFS(AL92:AL106,AH92:AH106,AU100,AK92:AK106,AW91)+SUMIFS(AM92:AM106,AK92:AK106,AU100,AH92:AH106,AW91)</f>
        <v>0</v>
      </c>
      <c r="AX100" s="35">
        <f>SUMIFS(AL92:AL106,AH92:AH106,AU100,AK92:AK106,AX91)+SUMIFS(AM92:AM106,AK92:AK106,AU100,AH92:AH106,AX91)</f>
        <v>0</v>
      </c>
      <c r="AY100" s="35">
        <f>SUMIFS(AL92:AL106,AH92:AH106,AU100,AK92:AK106,AY91)+SUMIFS(AM92:AM106,AK92:AK106,AU100,AH92:AH106,AY91)</f>
        <v>0</v>
      </c>
      <c r="AZ100" s="35">
        <f>SUMIFS(AL92:AL106,AH92:AH106,AU100,AK92:AK106,AZ91)+SUMIFS(AM92:AM106,AK92:AK106,AU100,AH92:AH106,AZ91)</f>
        <v>0</v>
      </c>
      <c r="BA100" s="35">
        <f>SUMIFS(AL92:AL106,AH92:AH106,AU100,AK92:AK106,BA91)+SUMIFS(AM92:AM106,AK92:AK106,AU100,AH92:AH106,BA91)</f>
        <v>0</v>
      </c>
      <c r="BB100" s="35">
        <f>SUM(AV100:BA100)</f>
        <v>0</v>
      </c>
      <c r="BC100" s="35">
        <f>AV106</f>
        <v>0</v>
      </c>
      <c r="BD100" s="77">
        <f>(SUMIFS(AN92:AN106,AH92:AH106,AU100)+SUMIFS(AO92:AO106,AK92:AK106,AU100))</f>
        <v>0</v>
      </c>
      <c r="BE100" s="35"/>
      <c r="BF100" s="35"/>
      <c r="BG100" s="35"/>
      <c r="BH100" s="35"/>
      <c r="BI100" s="35"/>
    </row>
    <row r="101" spans="1:61" ht="18" hidden="1" customHeight="1" x14ac:dyDescent="0.25">
      <c r="A101" s="98" t="str">
        <f t="shared" si="82"/>
        <v/>
      </c>
      <c r="B101" s="103" t="str">
        <f t="shared" si="83"/>
        <v/>
      </c>
      <c r="C101" s="104"/>
      <c r="D101" s="105"/>
      <c r="E101" s="103" t="str">
        <f t="shared" si="84"/>
        <v/>
      </c>
      <c r="F101" s="75"/>
      <c r="G101" s="76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4"/>
      <c r="Z101" s="35"/>
      <c r="AA101" s="35"/>
      <c r="AB101" s="36"/>
      <c r="AC101" s="36"/>
      <c r="AD101" s="37"/>
      <c r="AE101" s="35"/>
      <c r="AF101" s="48">
        <f t="shared" si="93"/>
        <v>6</v>
      </c>
      <c r="AG101" s="69" t="str">
        <f t="shared" si="94"/>
        <v/>
      </c>
      <c r="AH101" s="70" t="str">
        <f>IF(AH91=2,"",IF(AH91=3,"",IF(AH91=4,"",IF(AH91&gt;=5,S3,""))))</f>
        <v/>
      </c>
      <c r="AI101" s="71" t="str">
        <f t="shared" si="87"/>
        <v/>
      </c>
      <c r="AJ101" s="71" t="str">
        <f t="shared" si="87"/>
        <v/>
      </c>
      <c r="AK101" s="70" t="str">
        <f>IF(AH91=2,"",IF(AH91=3,"",IF(AH91=4,"",IF(AH91&gt;=5,S5,""))))</f>
        <v/>
      </c>
      <c r="AL101" s="71" t="str">
        <f t="shared" si="95"/>
        <v/>
      </c>
      <c r="AM101" s="71" t="str">
        <f t="shared" si="95"/>
        <v/>
      </c>
      <c r="AN101" s="71" t="str">
        <f t="shared" si="96"/>
        <v>-</v>
      </c>
      <c r="AO101" s="71" t="str">
        <f t="shared" si="97"/>
        <v>-</v>
      </c>
      <c r="AP101" s="34" t="str">
        <f t="shared" si="88"/>
        <v>-</v>
      </c>
      <c r="AQ101" s="34" t="str">
        <f t="shared" si="89"/>
        <v>-</v>
      </c>
      <c r="AR101" s="34">
        <f t="shared" si="90"/>
        <v>0</v>
      </c>
      <c r="AS101" s="34">
        <f t="shared" si="90"/>
        <v>0</v>
      </c>
      <c r="AT101" s="35"/>
      <c r="AU101" s="35" t="str">
        <f t="shared" si="99"/>
        <v>Herculano</v>
      </c>
      <c r="AV101" s="35">
        <f>SUMIFS(AL92:AL106,AH92:AH106,AU101,AK92:AK106,AV91)+SUMIFS(AM92:AM106,AK92:AK106,AU101,AH92:AH106,AV91)</f>
        <v>0</v>
      </c>
      <c r="AW101" s="35">
        <f>SUMIFS(AL92:AL106,AH92:AH106,AU101,AK92:AK106,AW91)+SUMIFS(AM92:AM106,AK92:AK106,AU101,AH92:AH106,AW91)</f>
        <v>0</v>
      </c>
      <c r="AX101" s="35">
        <f>SUMIFS(AL92:AL106,AH92:AH106,AU101,AK92:AK106,AX91)+SUMIFS(AM92:AM106,AK92:AK106,AU101,AH92:AH106,AX91)</f>
        <v>0</v>
      </c>
      <c r="AY101" s="35">
        <f>SUMIFS(AL92:AL106,AH92:AH106,AU101,AK92:AK106,AY91)+SUMIFS(AM92:AM106,AK92:AK106,AU101,AH92:AH106,AY91)</f>
        <v>0</v>
      </c>
      <c r="AZ101" s="35">
        <f>SUMIFS(AL92:AL106,AH92:AH106,AU101,AK92:AK106,AZ91)+SUMIFS(AM92:AM106,AK92:AK106,AU101,AH92:AH106,AZ91)</f>
        <v>0</v>
      </c>
      <c r="BA101" s="35">
        <f>SUMIFS(AL92:AL106,AH92:AH106,AU101,AK92:AK106,BA91)+SUMIFS(AM92:AM106,AK92:AK106,AU101,AH92:AH106,BA91)</f>
        <v>0</v>
      </c>
      <c r="BB101" s="35">
        <f t="shared" ref="BB101:BB105" si="100">SUM(AV101:BA101)</f>
        <v>0</v>
      </c>
      <c r="BC101" s="35">
        <f>AW106</f>
        <v>0</v>
      </c>
      <c r="BD101" s="77">
        <f>(SUMIFS(AN92:AN106,AH92:AH106,AU101)+SUMIFS(AO92:AO106,AK92:AK106,AU101))</f>
        <v>0</v>
      </c>
      <c r="BE101" s="35"/>
      <c r="BF101" s="35"/>
      <c r="BG101" s="35"/>
      <c r="BH101" s="35"/>
      <c r="BI101" s="35"/>
    </row>
    <row r="102" spans="1:61" ht="18" hidden="1" customHeight="1" x14ac:dyDescent="0.25">
      <c r="A102" s="98" t="str">
        <f t="shared" si="82"/>
        <v/>
      </c>
      <c r="B102" s="103" t="str">
        <f t="shared" si="83"/>
        <v/>
      </c>
      <c r="C102" s="104"/>
      <c r="D102" s="105"/>
      <c r="E102" s="103" t="str">
        <f t="shared" si="84"/>
        <v/>
      </c>
      <c r="F102" s="75"/>
      <c r="G102" s="76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4"/>
      <c r="Z102" s="35"/>
      <c r="AA102" s="35"/>
      <c r="AB102" s="36"/>
      <c r="AC102" s="36"/>
      <c r="AD102" s="36"/>
      <c r="AE102" s="35"/>
      <c r="AF102" s="48">
        <f t="shared" si="93"/>
        <v>6</v>
      </c>
      <c r="AG102" s="69" t="str">
        <f t="shared" si="94"/>
        <v/>
      </c>
      <c r="AH102" s="70" t="str">
        <f>IF(AH91=2,"",IF(AH91=3,"",IF(AH91=4,"",IF(AH91&gt;=5,S6,""))))</f>
        <v/>
      </c>
      <c r="AI102" s="71" t="str">
        <f t="shared" si="87"/>
        <v/>
      </c>
      <c r="AJ102" s="71" t="str">
        <f t="shared" si="87"/>
        <v/>
      </c>
      <c r="AK102" s="70" t="str">
        <f>IF(AH91=2,"",IF(AH91=3,"",IF(AH91=4,"",IF(AH91&gt;=5,S7,""))))</f>
        <v/>
      </c>
      <c r="AL102" s="71" t="str">
        <f t="shared" si="95"/>
        <v/>
      </c>
      <c r="AM102" s="71" t="str">
        <f t="shared" si="95"/>
        <v/>
      </c>
      <c r="AN102" s="71" t="str">
        <f t="shared" si="96"/>
        <v>-</v>
      </c>
      <c r="AO102" s="71" t="str">
        <f t="shared" si="97"/>
        <v>-</v>
      </c>
      <c r="AP102" s="34" t="str">
        <f t="shared" si="88"/>
        <v>-</v>
      </c>
      <c r="AQ102" s="34" t="str">
        <f t="shared" si="89"/>
        <v>-</v>
      </c>
      <c r="AR102" s="34">
        <f t="shared" si="90"/>
        <v>0</v>
      </c>
      <c r="AS102" s="34">
        <f t="shared" si="90"/>
        <v>0</v>
      </c>
      <c r="AT102" s="35"/>
      <c r="AU102" s="35" t="str">
        <f t="shared" si="99"/>
        <v>Nuno Henriques</v>
      </c>
      <c r="AV102" s="35">
        <f>SUMIFS(AL92:AL106,AH92:AH106,AU102,AK92:AK106,AV91)+SUMIFS(AM92:AM106,AK92:AK106,AU102,AH92:AH106,AV91)</f>
        <v>0</v>
      </c>
      <c r="AW102" s="35">
        <f>SUMIFS(AL92:AL106,AH92:AH106,AU102,AK92:AK106,AW91)+SUMIFS(AM92:AM106,AK92:AK106,AU102,AH92:AH106,AW91)</f>
        <v>0</v>
      </c>
      <c r="AX102" s="35">
        <f>SUMIFS(AL92:AL106,AH92:AH106,AU102,AK92:AK106,AX91)+SUMIFS(AM92:AM106,AK92:AK106,AU102,AH92:AH106,AX91)</f>
        <v>0</v>
      </c>
      <c r="AY102" s="35">
        <f>SUMIFS(AL92:AL106,AH92:AH106,AU102,AK92:AK106,AY91)+SUMIFS(AM92:AM106,AK92:AK106,AU102,AH92:AH106,AY91)</f>
        <v>0</v>
      </c>
      <c r="AZ102" s="35">
        <f>SUMIFS(AL92:AL106,AH92:AH106,AU102,AK92:AK106,AZ91)+SUMIFS(AM92:AM106,AK92:AK106,AU102,AH92:AH106,AZ91)</f>
        <v>0</v>
      </c>
      <c r="BA102" s="35">
        <f>SUMIFS(AL92:AL106,AH92:AH106,AU102,AK92:AK106,BA91)+SUMIFS(AM92:AM106,AK92:AK106,AU102,AH92:AH106,BA91)</f>
        <v>0</v>
      </c>
      <c r="BB102" s="35">
        <f t="shared" si="100"/>
        <v>0</v>
      </c>
      <c r="BC102" s="35">
        <f>AX106</f>
        <v>0</v>
      </c>
      <c r="BD102" s="77">
        <f>(SUMIFS(AN92:AN106,AH92:AH106,AU102)+SUMIFS(AO92:AO106,AK92:AK106,AU102))</f>
        <v>0</v>
      </c>
      <c r="BE102" s="35"/>
      <c r="BF102" s="35"/>
      <c r="BG102" s="35"/>
      <c r="BH102" s="35"/>
      <c r="BI102" s="35"/>
    </row>
    <row r="103" spans="1:61" ht="18" hidden="1" customHeight="1" x14ac:dyDescent="0.25">
      <c r="A103" s="98" t="str">
        <f t="shared" si="82"/>
        <v/>
      </c>
      <c r="B103" s="103" t="str">
        <f t="shared" si="83"/>
        <v/>
      </c>
      <c r="C103" s="104"/>
      <c r="D103" s="105"/>
      <c r="E103" s="103" t="str">
        <f t="shared" si="84"/>
        <v/>
      </c>
      <c r="F103" s="75"/>
      <c r="G103" s="76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4"/>
      <c r="Z103" s="35"/>
      <c r="AA103" s="35"/>
      <c r="AB103" s="36"/>
      <c r="AC103" s="36"/>
      <c r="AD103" s="36"/>
      <c r="AE103" s="35"/>
      <c r="AF103" s="48">
        <f t="shared" si="93"/>
        <v>6</v>
      </c>
      <c r="AG103" s="69" t="str">
        <f t="shared" si="94"/>
        <v/>
      </c>
      <c r="AH103" s="70" t="str">
        <f>IF(AH91=2,"",IF(AH91=3,"",IF(AH91=4,"",IF(AH91&gt;=5,S4,""))))</f>
        <v/>
      </c>
      <c r="AI103" s="71" t="str">
        <f t="shared" si="87"/>
        <v/>
      </c>
      <c r="AJ103" s="71" t="str">
        <f t="shared" si="87"/>
        <v/>
      </c>
      <c r="AK103" s="70" t="str">
        <f>IF(AH91=2,"",IF(AH91=3,"",IF(AH91=4,"",IF(AH91&gt;=5,S8,""))))</f>
        <v/>
      </c>
      <c r="AL103" s="71" t="str">
        <f t="shared" si="95"/>
        <v/>
      </c>
      <c r="AM103" s="71" t="str">
        <f t="shared" si="95"/>
        <v/>
      </c>
      <c r="AN103" s="71" t="str">
        <f t="shared" si="96"/>
        <v>-</v>
      </c>
      <c r="AO103" s="71" t="str">
        <f t="shared" si="97"/>
        <v>-</v>
      </c>
      <c r="AP103" s="34" t="str">
        <f t="shared" si="88"/>
        <v>-</v>
      </c>
      <c r="AQ103" s="34" t="str">
        <f t="shared" si="89"/>
        <v>-</v>
      </c>
      <c r="AR103" s="34">
        <f t="shared" si="90"/>
        <v>0</v>
      </c>
      <c r="AS103" s="34">
        <f t="shared" si="90"/>
        <v>0</v>
      </c>
      <c r="AT103" s="35"/>
      <c r="AU103" s="35" t="str">
        <f t="shared" si="99"/>
        <v>Carlos Ricardo</v>
      </c>
      <c r="AV103" s="35">
        <f>SUMIFS(AL92:AL106,AH92:AH106,AU103,AK92:AK106,AV91)+SUMIFS(AM92:AM106,AK92:AK106,AU103,AH92:AH106,AV91)</f>
        <v>0</v>
      </c>
      <c r="AW103" s="35">
        <f>SUMIFS(AL92:AL106,AH92:AH106,AU103,AK92:AK106,AW91)+SUMIFS(AM92:AM106,AK92:AK106,AU103,AH92:AH106,AW91)</f>
        <v>0</v>
      </c>
      <c r="AX103" s="35">
        <f>SUMIFS(AL92:AL106,AH92:AH106,AU103,AK92:AK106,AX91)+SUMIFS(AM92:AM106,AK92:AK106,AU103,AH92:AH106,AX91)</f>
        <v>0</v>
      </c>
      <c r="AY103" s="35">
        <f>SUMIFS(AL92:AL106,AH92:AH106,AU103,AK92:AK106,AY91)+SUMIFS(AM92:AM106,AK92:AK106,AU103,AH92:AH106,AY91)</f>
        <v>0</v>
      </c>
      <c r="AZ103" s="35">
        <f>SUMIFS(AL92:AL106,AH92:AH106,AU103,AK92:AK106,AZ91)+SUMIFS(AM92:AM106,AK92:AK106,AU103,AH92:AH106,AZ91)</f>
        <v>0</v>
      </c>
      <c r="BA103" s="35">
        <f>SUMIFS(AL92:AL106,AH92:AH106,AU103,AK92:AK106,BA91)+SUMIFS(AM92:AM106,AK92:AK106,AU103,AH92:AH106,BA91)</f>
        <v>0</v>
      </c>
      <c r="BB103" s="35">
        <f t="shared" si="100"/>
        <v>0</v>
      </c>
      <c r="BC103" s="35">
        <f>AY106</f>
        <v>0</v>
      </c>
      <c r="BD103" s="77">
        <f>(SUMIFS(AN92:AN106,AH92:AH106,AU103)+SUMIFS(AO92:AO106,AK92:AK106,AU103))</f>
        <v>0</v>
      </c>
      <c r="BE103" s="35"/>
      <c r="BF103" s="35"/>
      <c r="BG103" s="35"/>
      <c r="BH103" s="35"/>
      <c r="BI103" s="35"/>
    </row>
    <row r="104" spans="1:61" ht="18" hidden="1" customHeight="1" x14ac:dyDescent="0.25">
      <c r="A104" s="98" t="str">
        <f t="shared" si="82"/>
        <v/>
      </c>
      <c r="B104" s="103" t="str">
        <f t="shared" si="83"/>
        <v/>
      </c>
      <c r="C104" s="104"/>
      <c r="D104" s="105"/>
      <c r="E104" s="103" t="str">
        <f t="shared" si="84"/>
        <v/>
      </c>
      <c r="F104" s="75"/>
      <c r="G104" s="76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4"/>
      <c r="Z104" s="35"/>
      <c r="AA104" s="35"/>
      <c r="AB104" s="36"/>
      <c r="AC104" s="36"/>
      <c r="AD104" s="36"/>
      <c r="AE104" s="35"/>
      <c r="AF104" s="48">
        <f t="shared" si="93"/>
        <v>6</v>
      </c>
      <c r="AG104" s="69" t="str">
        <f t="shared" si="94"/>
        <v/>
      </c>
      <c r="AH104" s="70" t="str">
        <f>IF(AH91=2,"",IF(AH91=3,"",IF(AH91=4,"",IF(AH91&gt;=5,S3,""))))</f>
        <v/>
      </c>
      <c r="AI104" s="71" t="str">
        <f t="shared" si="87"/>
        <v/>
      </c>
      <c r="AJ104" s="71" t="str">
        <f t="shared" si="87"/>
        <v/>
      </c>
      <c r="AK104" s="70" t="str">
        <f>IF(AH91=2,"",IF(AH91=3,"",IF(AH91=4,"",IF(AH91&gt;=5,S4,""))))</f>
        <v/>
      </c>
      <c r="AL104" s="71" t="str">
        <f t="shared" si="95"/>
        <v/>
      </c>
      <c r="AM104" s="71" t="str">
        <f t="shared" si="95"/>
        <v/>
      </c>
      <c r="AN104" s="71" t="str">
        <f t="shared" si="96"/>
        <v>-</v>
      </c>
      <c r="AO104" s="71" t="str">
        <f t="shared" si="97"/>
        <v>-</v>
      </c>
      <c r="AP104" s="34" t="str">
        <f t="shared" si="88"/>
        <v>-</v>
      </c>
      <c r="AQ104" s="34" t="str">
        <f t="shared" si="89"/>
        <v>-</v>
      </c>
      <c r="AR104" s="34">
        <f t="shared" si="90"/>
        <v>0</v>
      </c>
      <c r="AS104" s="34">
        <f t="shared" si="90"/>
        <v>0</v>
      </c>
      <c r="AT104" s="35"/>
      <c r="AU104" s="35">
        <f t="shared" si="99"/>
        <v>0</v>
      </c>
      <c r="AV104" s="35">
        <f>SUMIFS(AL92:AL106,AH92:AH106,AU104,AK92:AK106,AV91)+SUMIFS(AM92:AM106,AK92:AK106,AU104,AH92:AH106,AV91)</f>
        <v>0</v>
      </c>
      <c r="AW104" s="35">
        <f>SUMIFS(AL92:AL106,AH92:AH106,AU104,AK92:AK106,AW91)+SUMIFS(AM92:AM106,AK92:AK106,AU104,AH92:AH106,AW91)</f>
        <v>0</v>
      </c>
      <c r="AX104" s="35">
        <f>SUMIFS(AL92:AL106,AH92:AH106,AU104,AK92:AK106,AX91)+SUMIFS(AM92:AM106,AK92:AK106,AU104,AH92:AH106,AX91)</f>
        <v>0</v>
      </c>
      <c r="AY104" s="35">
        <f>SUMIFS(AL92:AL106,AH92:AH106,AU104,AK92:AK106,AY91)+SUMIFS(AM92:AM106,AK92:AK106,AU104,AH92:AH106,AY91)</f>
        <v>0</v>
      </c>
      <c r="AZ104" s="35">
        <f>SUMIFS(AL92:AL106,AH92:AH106,AU104,AK92:AK106,AZ91)+SUMIFS(AM92:AM106,AK92:AK106,AU104,AH92:AH106,AZ91)</f>
        <v>0</v>
      </c>
      <c r="BA104" s="35">
        <f>SUMIFS(AL92:AL106,AH92:AH106,AU104,AK92:AK106,BA91)+SUMIFS(AM92:AM106,AK92:AK106,AU104,AH92:AH106,BA91)</f>
        <v>0</v>
      </c>
      <c r="BB104" s="78">
        <f t="shared" si="100"/>
        <v>0</v>
      </c>
      <c r="BC104" s="78">
        <f>AZ106</f>
        <v>0</v>
      </c>
      <c r="BD104" s="77">
        <f>(SUMIFS(AN92:AN106,AH92:AH106,AU104)+SUMIFS(AO92:AO106,AK92:AK106,AU104))</f>
        <v>0</v>
      </c>
      <c r="BE104" s="35"/>
      <c r="BF104" s="35"/>
      <c r="BG104" s="35"/>
      <c r="BH104" s="35"/>
      <c r="BI104" s="35"/>
    </row>
    <row r="105" spans="1:61" ht="18" hidden="1" customHeight="1" x14ac:dyDescent="0.25">
      <c r="A105" s="98" t="str">
        <f t="shared" si="82"/>
        <v/>
      </c>
      <c r="B105" s="103" t="str">
        <f t="shared" si="83"/>
        <v/>
      </c>
      <c r="C105" s="104"/>
      <c r="D105" s="105"/>
      <c r="E105" s="103" t="str">
        <f t="shared" si="84"/>
        <v/>
      </c>
      <c r="F105" s="75"/>
      <c r="G105" s="76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4"/>
      <c r="Z105" s="35"/>
      <c r="AA105" s="35"/>
      <c r="AB105" s="36"/>
      <c r="AC105" s="36"/>
      <c r="AD105" s="37"/>
      <c r="AE105" s="35"/>
      <c r="AF105" s="48">
        <f t="shared" si="93"/>
        <v>6</v>
      </c>
      <c r="AG105" s="69" t="str">
        <f t="shared" si="94"/>
        <v/>
      </c>
      <c r="AH105" s="70" t="str">
        <f>IF(AH91=2,"",IF(AH91=3,"",IF(AH91=4,"",IF(AH91&gt;=5,S5,""))))</f>
        <v/>
      </c>
      <c r="AI105" s="71" t="str">
        <f t="shared" si="87"/>
        <v/>
      </c>
      <c r="AJ105" s="71" t="str">
        <f t="shared" si="87"/>
        <v/>
      </c>
      <c r="AK105" s="70" t="str">
        <f>IF(AH91=2,"",IF(AH91=3,"",IF(AH91=4,"",IF(AH91&gt;=5,S6,""))))</f>
        <v/>
      </c>
      <c r="AL105" s="71" t="str">
        <f t="shared" si="95"/>
        <v/>
      </c>
      <c r="AM105" s="71" t="str">
        <f t="shared" si="95"/>
        <v/>
      </c>
      <c r="AN105" s="71" t="str">
        <f t="shared" si="96"/>
        <v>-</v>
      </c>
      <c r="AO105" s="71" t="str">
        <f t="shared" si="97"/>
        <v>-</v>
      </c>
      <c r="AP105" s="34" t="str">
        <f t="shared" si="88"/>
        <v>-</v>
      </c>
      <c r="AQ105" s="34" t="str">
        <f t="shared" si="89"/>
        <v>-</v>
      </c>
      <c r="AR105" s="34">
        <f t="shared" si="90"/>
        <v>0</v>
      </c>
      <c r="AS105" s="34">
        <f t="shared" si="90"/>
        <v>0</v>
      </c>
      <c r="AT105" s="35"/>
      <c r="AU105" s="35">
        <f t="shared" si="99"/>
        <v>0</v>
      </c>
      <c r="AV105" s="35">
        <f>SUMIFS(AL92:AL106,AH92:AH106,AU105,AK92:AK106,AV91)+SUMIFS(AM92:AM106,AK92:AK106,AU105,AH92:AH106,AV91)</f>
        <v>0</v>
      </c>
      <c r="AW105" s="35">
        <f>SUMIFS(AL92:AL106,AH92:AH106,AU105,AK92:AK106,AW91)+SUMIFS(AM92:AM106,AK92:AK106,AU105,AH92:AH106,AW91)</f>
        <v>0</v>
      </c>
      <c r="AX105" s="35">
        <f>SUMIFS(AL92:AL106,AH92:AH106,AU105,AK92:AK106,AX91)+SUMIFS(AM92:AM106,AK92:AK106,AU105,AH92:AH106,AX91)</f>
        <v>0</v>
      </c>
      <c r="AY105" s="35">
        <f>SUMIFS(AL92:AL106,AH92:AH106,AU105,AK92:AK106,AY91)+SUMIFS(AM92:AM106,AK92:AK106,AU105,AH92:AH106,AY91)</f>
        <v>0</v>
      </c>
      <c r="AZ105" s="35">
        <f>SUMIFS(AL92:AL106,AH92:AH106,AU105,AK92:AK106,AZ91)+SUMIFS(AM92:AM106,AK92:AK106,AU105,AH92:AH106,AZ91)</f>
        <v>0</v>
      </c>
      <c r="BA105" s="35">
        <f>SUMIFS(AL92:AL106,AH92:AH106,AU105,AK92:AK106,BA91)+SUMIFS(AM92:AM106,AK92:AK106,AU105,AH92:AH106,BA91)</f>
        <v>0</v>
      </c>
      <c r="BB105" s="78">
        <f t="shared" si="100"/>
        <v>0</v>
      </c>
      <c r="BC105" s="78">
        <f>BA106</f>
        <v>0</v>
      </c>
      <c r="BD105" s="77">
        <f>(SUMIFS(AN92:AN106,AH92:AH106,AU105)+SUMIFS(AO92:AO106,AK92:AK106,AU105))</f>
        <v>0</v>
      </c>
      <c r="BE105" s="35"/>
      <c r="BF105" s="35"/>
      <c r="BG105" s="35"/>
      <c r="BH105" s="35"/>
      <c r="BI105" s="35"/>
    </row>
    <row r="106" spans="1:61" ht="18" hidden="1" customHeight="1" x14ac:dyDescent="0.25">
      <c r="A106" s="98" t="str">
        <f t="shared" si="82"/>
        <v/>
      </c>
      <c r="B106" s="103" t="str">
        <f t="shared" si="83"/>
        <v/>
      </c>
      <c r="C106" s="104"/>
      <c r="D106" s="105"/>
      <c r="E106" s="103" t="str">
        <f t="shared" si="84"/>
        <v/>
      </c>
      <c r="F106" s="75"/>
      <c r="G106" s="76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4"/>
      <c r="Z106" s="35"/>
      <c r="AA106" s="35"/>
      <c r="AB106" s="36"/>
      <c r="AC106" s="36"/>
      <c r="AD106" s="36"/>
      <c r="AE106" s="35"/>
      <c r="AF106" s="48">
        <f t="shared" si="93"/>
        <v>6</v>
      </c>
      <c r="AG106" s="69" t="str">
        <f t="shared" si="94"/>
        <v/>
      </c>
      <c r="AH106" s="70" t="str">
        <f>IF(AH91=2,"",IF(AH91=3,"",IF(AH91=4,"",IF(AH91&gt;=5,S7,""))))</f>
        <v/>
      </c>
      <c r="AI106" s="71" t="str">
        <f t="shared" si="87"/>
        <v/>
      </c>
      <c r="AJ106" s="71" t="str">
        <f t="shared" si="87"/>
        <v/>
      </c>
      <c r="AK106" s="70" t="str">
        <f>IF(AH91=2,"",IF(AH91=3,"",IF(AH91=4,"",IF(AH91&gt;=5,S8,""))))</f>
        <v/>
      </c>
      <c r="AL106" s="71" t="str">
        <f t="shared" si="95"/>
        <v/>
      </c>
      <c r="AM106" s="71" t="str">
        <f t="shared" si="95"/>
        <v/>
      </c>
      <c r="AN106" s="71" t="str">
        <f t="shared" si="96"/>
        <v>-</v>
      </c>
      <c r="AO106" s="71" t="str">
        <f t="shared" si="97"/>
        <v>-</v>
      </c>
      <c r="AP106" s="34" t="str">
        <f t="shared" si="88"/>
        <v>-</v>
      </c>
      <c r="AQ106" s="34" t="str">
        <f t="shared" si="89"/>
        <v>-</v>
      </c>
      <c r="AR106" s="34">
        <f t="shared" si="90"/>
        <v>0</v>
      </c>
      <c r="AS106" s="34">
        <f t="shared" si="90"/>
        <v>0</v>
      </c>
      <c r="AT106" s="35"/>
      <c r="AU106" s="35" t="s">
        <v>43</v>
      </c>
      <c r="AV106" s="35">
        <f>SUM(AV100:AV105)</f>
        <v>0</v>
      </c>
      <c r="AW106" s="35">
        <f t="shared" ref="AW106:BA106" si="101">SUM(AW100:AW105)</f>
        <v>0</v>
      </c>
      <c r="AX106" s="35">
        <f t="shared" si="101"/>
        <v>0</v>
      </c>
      <c r="AY106" s="35">
        <f t="shared" si="101"/>
        <v>0</v>
      </c>
      <c r="AZ106" s="35">
        <f t="shared" si="101"/>
        <v>0</v>
      </c>
      <c r="BA106" s="35">
        <f t="shared" si="101"/>
        <v>0</v>
      </c>
      <c r="BB106" s="35"/>
      <c r="BC106" s="35"/>
      <c r="BD106" s="35"/>
      <c r="BE106" s="35"/>
      <c r="BF106" s="35"/>
      <c r="BG106" s="35"/>
      <c r="BH106" s="35"/>
      <c r="BI106" s="35"/>
    </row>
    <row r="107" spans="1:61" ht="15" customHeight="1" x14ac:dyDescent="0.25">
      <c r="A107" s="79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4"/>
      <c r="Z107" s="35"/>
      <c r="AA107" s="35"/>
      <c r="AB107" s="36"/>
      <c r="AC107" s="36"/>
      <c r="AD107" s="36"/>
      <c r="AE107" s="35"/>
      <c r="AF107" s="34"/>
      <c r="AG107" s="80"/>
      <c r="AH107" s="35"/>
      <c r="AI107" s="81"/>
      <c r="AJ107" s="81"/>
      <c r="AK107" s="35"/>
      <c r="AL107" s="35"/>
      <c r="AM107" s="35"/>
      <c r="AN107" s="35"/>
      <c r="AO107" s="81"/>
      <c r="AP107" s="35"/>
      <c r="AQ107" s="35"/>
      <c r="AR107" s="35"/>
      <c r="AS107" s="35"/>
      <c r="AT107" s="35"/>
      <c r="AU107" s="35"/>
      <c r="AV107" s="35"/>
      <c r="AW107" s="35"/>
      <c r="AX107" s="35"/>
      <c r="AY107" s="35"/>
      <c r="AZ107" s="35"/>
      <c r="BA107" s="35"/>
      <c r="BB107" s="35"/>
      <c r="BC107" s="35"/>
      <c r="BD107" s="35"/>
      <c r="BE107" s="35"/>
      <c r="BF107" s="35"/>
      <c r="BG107" s="35"/>
      <c r="BH107" s="35"/>
      <c r="BI107" s="35"/>
    </row>
    <row r="108" spans="1:61" ht="15" hidden="1" customHeight="1" x14ac:dyDescent="0.25">
      <c r="A108" s="14"/>
      <c r="B108" s="14"/>
      <c r="C108" s="14" t="s">
        <v>44</v>
      </c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6"/>
      <c r="Z108" s="14"/>
      <c r="AA108" s="14"/>
      <c r="AB108" s="31"/>
      <c r="AC108" s="31"/>
      <c r="AD108" s="31"/>
      <c r="AE108" s="14"/>
      <c r="AF108" s="16"/>
      <c r="AG108" s="14"/>
      <c r="AH108" s="14"/>
      <c r="AI108" s="14"/>
      <c r="AJ108" s="14"/>
      <c r="AK108" s="16"/>
      <c r="AL108" s="16"/>
      <c r="AM108" s="16"/>
      <c r="AN108" s="14"/>
      <c r="AO108" s="14"/>
      <c r="AP108" s="14"/>
      <c r="AQ108" s="14"/>
      <c r="AR108" s="16"/>
      <c r="AS108" s="16"/>
      <c r="AT108" s="14"/>
      <c r="AU108" s="31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</row>
    <row r="109" spans="1:61" ht="15" customHeight="1" x14ac:dyDescent="0.25">
      <c r="A109" s="1" t="str">
        <f>A1</f>
        <v>OPEN</v>
      </c>
    </row>
    <row r="110" spans="1:61" ht="23.25" x14ac:dyDescent="0.25">
      <c r="A110" s="6" t="s">
        <v>7</v>
      </c>
      <c r="B110" s="7" t="str">
        <f>A109</f>
        <v>OPEN</v>
      </c>
      <c r="I110" s="6" t="s">
        <v>6</v>
      </c>
      <c r="J110" s="7" t="str">
        <f>B110</f>
        <v>OPEN</v>
      </c>
      <c r="R110" s="6" t="s">
        <v>46</v>
      </c>
      <c r="S110" s="7" t="str">
        <f>B110</f>
        <v>OPEN</v>
      </c>
    </row>
    <row r="111" spans="1:61" ht="15.75" x14ac:dyDescent="0.25">
      <c r="A111" s="8" t="str">
        <f>IF(B111&lt;&gt;0,CONCATENATE(A110,AF119),"")</f>
        <v>D1</v>
      </c>
      <c r="B111" s="9" t="s">
        <v>159</v>
      </c>
      <c r="I111" s="8" t="str">
        <f>IF(J111&lt;&gt;0,CONCATENATE(I110,AF155),"")</f>
        <v/>
      </c>
      <c r="J111" s="10"/>
      <c r="R111" s="8" t="str">
        <f>IF(S111&lt;&gt;0,CONCATENATE(R110,AF191),"")</f>
        <v/>
      </c>
      <c r="S111" s="11"/>
    </row>
    <row r="112" spans="1:61" ht="15.75" x14ac:dyDescent="0.25">
      <c r="A112" s="8" t="str">
        <f>IF(B112&lt;&gt;0,CONCATENATE(A110,AF120),"")</f>
        <v>D2</v>
      </c>
      <c r="B112" s="9" t="s">
        <v>199</v>
      </c>
      <c r="I112" s="8" t="str">
        <f>IF(J112&lt;&gt;0,CONCATENATE(I110,AF156),"")</f>
        <v/>
      </c>
      <c r="J112" s="10"/>
      <c r="R112" s="8" t="str">
        <f>IF(S112&lt;&gt;0,CONCATENATE(R110,AF192),"")</f>
        <v/>
      </c>
      <c r="S112" s="11"/>
    </row>
    <row r="113" spans="1:61" ht="15.75" x14ac:dyDescent="0.25">
      <c r="A113" s="8" t="str">
        <f>IF(B113&lt;&gt;0,CONCATENATE(A110,AF121),"")</f>
        <v>D3</v>
      </c>
      <c r="B113" s="9" t="s">
        <v>158</v>
      </c>
      <c r="I113" s="8" t="str">
        <f>IF(J113&lt;&gt;0,CONCATENATE(I110,AF157),"")</f>
        <v/>
      </c>
      <c r="J113" s="10"/>
      <c r="R113" s="8" t="str">
        <f>IF(S113&lt;&gt;0,CONCATENATE(R110,AF193),"")</f>
        <v/>
      </c>
      <c r="S113" s="11"/>
    </row>
    <row r="114" spans="1:61" ht="15.75" x14ac:dyDescent="0.25">
      <c r="A114" s="8" t="str">
        <f>IF(B114&lt;&gt;0,CONCATENATE(A110,AF122),"")</f>
        <v>D4</v>
      </c>
      <c r="B114" s="12" t="s">
        <v>161</v>
      </c>
      <c r="I114" s="8" t="str">
        <f>IF(J114&lt;&gt;0,CONCATENATE(I110,AF158),"")</f>
        <v/>
      </c>
      <c r="J114" s="10"/>
      <c r="R114" s="8" t="str">
        <f>IF(S114&lt;&gt;0,CONCATENATE(R110,AF194),"")</f>
        <v/>
      </c>
      <c r="S114" s="13"/>
    </row>
    <row r="115" spans="1:61" ht="15.75" x14ac:dyDescent="0.25">
      <c r="A115" s="8" t="str">
        <f>IF(B115&lt;&gt;0,CONCATENATE(A110,AF123),"")</f>
        <v/>
      </c>
      <c r="B115" s="9"/>
      <c r="I115" s="8" t="str">
        <f>IF(J115&lt;&gt;0,CONCATENATE(I110,AF159),"")</f>
        <v/>
      </c>
      <c r="J115" s="10"/>
      <c r="R115" s="8" t="str">
        <f>IF(S115&lt;&gt;0,CONCATENATE(R110,AF195),"")</f>
        <v/>
      </c>
      <c r="S115" s="11"/>
    </row>
    <row r="116" spans="1:61" ht="15.75" x14ac:dyDescent="0.25">
      <c r="A116" s="8" t="str">
        <f>IF(B116&lt;&gt;0,CONCATENATE(A110,AF124),"")</f>
        <v/>
      </c>
      <c r="B116" s="9"/>
      <c r="I116" s="8" t="str">
        <f>IF(J116&lt;&gt;0,CONCATENATE(I110,AF160),"")</f>
        <v/>
      </c>
      <c r="J116" s="10"/>
      <c r="R116" s="8" t="str">
        <f>IF(S116&lt;&gt;0,CONCATENATE(R110,AF196),"")</f>
        <v/>
      </c>
      <c r="S116" s="11"/>
    </row>
    <row r="117" spans="1:61" x14ac:dyDescent="0.25">
      <c r="AR117"/>
      <c r="AS117"/>
      <c r="AU117" s="3"/>
      <c r="AV117" s="3"/>
      <c r="AX117" s="4"/>
    </row>
    <row r="118" spans="1:61" ht="15" hidden="1" customHeight="1" x14ac:dyDescent="0.25">
      <c r="A118" s="14"/>
      <c r="B118" s="14"/>
      <c r="C118" s="14"/>
      <c r="D118" s="14"/>
      <c r="E118" s="14"/>
      <c r="F118" s="14"/>
      <c r="G118" s="14"/>
      <c r="H118" s="14"/>
      <c r="I118" s="15" t="s">
        <v>3</v>
      </c>
      <c r="J118" s="15" t="str">
        <f>AG118</f>
        <v>OPEN - D</v>
      </c>
      <c r="K118" s="15" t="s">
        <v>4</v>
      </c>
      <c r="L118" s="15" t="s">
        <v>5</v>
      </c>
      <c r="M118" s="15" t="s">
        <v>6</v>
      </c>
      <c r="N118" s="15" t="s">
        <v>7</v>
      </c>
      <c r="O118" s="15" t="s">
        <v>8</v>
      </c>
      <c r="P118" s="15" t="s">
        <v>9</v>
      </c>
      <c r="Q118" s="15" t="s">
        <v>10</v>
      </c>
      <c r="R118" s="15" t="s">
        <v>11</v>
      </c>
      <c r="S118" s="15" t="s">
        <v>12</v>
      </c>
      <c r="T118" s="16" t="s">
        <v>13</v>
      </c>
      <c r="U118" s="16" t="s">
        <v>14</v>
      </c>
      <c r="V118" s="16" t="s">
        <v>15</v>
      </c>
      <c r="W118" s="16" t="s">
        <v>16</v>
      </c>
      <c r="X118" s="16"/>
      <c r="Y118" s="16" t="s">
        <v>17</v>
      </c>
      <c r="Z118" s="16"/>
      <c r="AA118" s="16" t="s">
        <v>18</v>
      </c>
      <c r="AB118" s="16" t="s">
        <v>19</v>
      </c>
      <c r="AC118" s="16" t="s">
        <v>20</v>
      </c>
      <c r="AD118" s="17" t="s">
        <v>17</v>
      </c>
      <c r="AE118" s="16"/>
      <c r="AF118" s="16" t="s">
        <v>21</v>
      </c>
      <c r="AG118" s="15" t="str">
        <f>CONCATENATE(B110," - ",A110)</f>
        <v>OPEN - D</v>
      </c>
      <c r="AH118" s="15" t="s">
        <v>4</v>
      </c>
      <c r="AI118" s="15" t="s">
        <v>5</v>
      </c>
      <c r="AJ118" s="15" t="s">
        <v>6</v>
      </c>
      <c r="AK118" s="15" t="s">
        <v>7</v>
      </c>
      <c r="AL118" s="15" t="s">
        <v>8</v>
      </c>
      <c r="AM118" s="15" t="s">
        <v>9</v>
      </c>
      <c r="AN118" s="15" t="s">
        <v>10</v>
      </c>
      <c r="AO118" s="15" t="s">
        <v>11</v>
      </c>
      <c r="AP118" s="15"/>
      <c r="AQ118" s="16"/>
      <c r="AR118" s="18"/>
      <c r="AS118" s="16"/>
      <c r="AT118" s="16"/>
      <c r="AU118" s="19" t="s">
        <v>22</v>
      </c>
      <c r="AV118" s="18" t="str">
        <f>AU119</f>
        <v>Manuel Santos</v>
      </c>
      <c r="AW118" s="18" t="str">
        <f>AU120</f>
        <v>Jose Santos</v>
      </c>
      <c r="AX118" s="18" t="str">
        <f>AU121</f>
        <v>Luis Silva</v>
      </c>
      <c r="AY118" s="18" t="str">
        <f>AU122</f>
        <v>Nuno Noronha</v>
      </c>
      <c r="AZ118" s="18">
        <f>AU123</f>
        <v>0</v>
      </c>
      <c r="BA118" s="18">
        <f>AU124</f>
        <v>0</v>
      </c>
      <c r="BB118" s="16"/>
      <c r="BC118" s="16" t="s">
        <v>18</v>
      </c>
      <c r="BD118" s="16" t="s">
        <v>19</v>
      </c>
      <c r="BE118" s="16" t="s">
        <v>20</v>
      </c>
      <c r="BF118" s="16" t="s">
        <v>17</v>
      </c>
      <c r="BG118" s="14"/>
      <c r="BH118" s="16" t="s">
        <v>17</v>
      </c>
      <c r="BI118" s="14"/>
    </row>
    <row r="119" spans="1:61" ht="15" hidden="1" customHeight="1" x14ac:dyDescent="0.25">
      <c r="A119" s="14"/>
      <c r="B119" s="14"/>
      <c r="C119" s="14"/>
      <c r="D119" s="14"/>
      <c r="E119" s="14"/>
      <c r="F119" s="14"/>
      <c r="G119" s="14"/>
      <c r="H119" s="14"/>
      <c r="I119" s="15">
        <f>IF(B111&lt;&gt;0,1,"")</f>
        <v>1</v>
      </c>
      <c r="J119" s="16" t="str">
        <f>IF(B111="","",VLOOKUP(AC119,BE119:BG124,3,FALSE))</f>
        <v>Nuno Noronha</v>
      </c>
      <c r="K119" s="16">
        <f>IFERROR(VLOOKUP(J119,AG119:AO124,2,FALSE),"")</f>
        <v>3</v>
      </c>
      <c r="L119" s="16">
        <f>IFERROR(VLOOKUP(J119,AG119:AO124,3,FALSE),"")</f>
        <v>2</v>
      </c>
      <c r="M119" s="16">
        <f>IFERROR(VLOOKUP(J119,AG119:AO124,4,FALSE),"")</f>
        <v>1</v>
      </c>
      <c r="N119" s="16">
        <f>IFERROR(VLOOKUP(J119,AG119:AO124,5,FALSE),"")</f>
        <v>0</v>
      </c>
      <c r="O119" s="16">
        <f>IFERROR(VLOOKUP(J119,AG119:AO124,6,FALSE),"")</f>
        <v>9</v>
      </c>
      <c r="P119" s="16">
        <f>IFERROR(VLOOKUP(J119,AG119:AO124,7,FALSE),"")</f>
        <v>2</v>
      </c>
      <c r="Q119" s="16">
        <f>IFERROR(VLOOKUP(J119,AG119:AO124,8,FALSE),"")</f>
        <v>7</v>
      </c>
      <c r="R119" s="16">
        <f>IFERROR(VLOOKUP(J119,AG119:AO124,9,FALSE),"")</f>
        <v>7</v>
      </c>
      <c r="S119" s="16" t="str">
        <f>IF(I119="","",IF(AB119=AB120,(IF(AB119=-1,"","Shoot com o 2º")),IF(I119=1,"",IF(AB119=AB125,(IF(AB119=-1,"","Shoot com o 1º")),IF(AB119=AB118,(IF(AB119=-1,"","Shoot com o 1º")),"")))))</f>
        <v/>
      </c>
      <c r="T119" s="16">
        <f>IFERROR(VLOOKUP(J119,AU136:BD141,8,FALSE),"")</f>
        <v>0</v>
      </c>
      <c r="U119" s="16">
        <f>IFERROR(VLOOKUP(J119,AU136:BD141,9,FALSE),"")</f>
        <v>0</v>
      </c>
      <c r="V119" s="16">
        <f>IFERROR(T119-U119,"")</f>
        <v>0</v>
      </c>
      <c r="W119" s="16">
        <f>IFERROR(VLOOKUP(J119,AU136:BD141,10,FALSE),"")</f>
        <v>0</v>
      </c>
      <c r="X119" s="16"/>
      <c r="Y119" s="20">
        <f>IF(I119="","",IFERROR(VLOOKUP(J119,BG119:BH124,2,FALSE),0))</f>
        <v>0</v>
      </c>
      <c r="Z119" s="21"/>
      <c r="AA119" s="22">
        <f>IFERROR(LARGE(BC119:BC124,I119),"")</f>
        <v>7.0499700000000001</v>
      </c>
      <c r="AB119" s="23">
        <f>IFERROR(LARGE(BD119:BD124,I119),"")</f>
        <v>7.0570599999999999</v>
      </c>
      <c r="AC119" s="24">
        <f>IFERROR(LARGE(BE119:BE124,I119),"")</f>
        <v>7.0570599995999999</v>
      </c>
      <c r="AD119" s="25">
        <f>IFERROR(AC119+(Y119/100),"")</f>
        <v>7.0570599995999999</v>
      </c>
      <c r="AE119" s="16"/>
      <c r="AF119" s="16">
        <v>1</v>
      </c>
      <c r="AG119" s="18" t="str">
        <f t="shared" ref="AG119:AG124" si="102">B111</f>
        <v>Manuel Santos</v>
      </c>
      <c r="AH119" s="16">
        <f>SUM(AI119:AK119)</f>
        <v>3</v>
      </c>
      <c r="AI119" s="16">
        <f>COUNTIFS(AH128:AH142,AG119,AP128:AP142,AI118)+COUNTIFS(AK128:AK142,AG119,AQ128:AQ142,AI118)</f>
        <v>2</v>
      </c>
      <c r="AJ119" s="16">
        <f>COUNTIFS(AH128:AH142,AG119,AP128:AP142,AJ118)+COUNTIFS(AK128:AK142,AG119,AQ128:AQ142,AJ118)</f>
        <v>1</v>
      </c>
      <c r="AK119" s="14">
        <f>COUNTIFS(AH128:AH142,AG119,AP128:AP142,AK118)+COUNTIFS(AK128:AK142,AG119,AQ128:AQ142,AK118)</f>
        <v>0</v>
      </c>
      <c r="AL119" s="14">
        <f>SUMIF(AH128:AH142,AG119,AI128:AI142)+SUMIF(AK128:AK142,AG119,AJ128:AJ142)</f>
        <v>7</v>
      </c>
      <c r="AM119" s="14">
        <f>SUMIF(AH128:AH142,AG119,AJ128:AJ142)+SUMIF(AK128:AK142,AG119,AI128:AI142)</f>
        <v>0</v>
      </c>
      <c r="AN119" s="16">
        <f>AL119-AM119</f>
        <v>7</v>
      </c>
      <c r="AO119" s="16">
        <f>(3*AI119)+(1*AJ119)+(0*AK119)</f>
        <v>7</v>
      </c>
      <c r="AP119" s="26"/>
      <c r="AQ119" s="22"/>
      <c r="AR119" s="27"/>
      <c r="AS119" s="22"/>
      <c r="AT119" s="22"/>
      <c r="AU119" s="18" t="str">
        <f t="shared" ref="AU119:AU124" si="103">AG119</f>
        <v>Manuel Santos</v>
      </c>
      <c r="AV119" s="28">
        <f>IF((AO119-AO119)=0,(AV128),0)</f>
        <v>0</v>
      </c>
      <c r="AW119" s="28">
        <f>IF((AO119-AO120)=0,(AW128),0)</f>
        <v>0</v>
      </c>
      <c r="AX119" s="28">
        <f>IF((AO119-AO121)=0,(AX128),0)</f>
        <v>0</v>
      </c>
      <c r="AY119" s="28">
        <f>IF((AO119-AO122)=0,(AY128),0)</f>
        <v>1</v>
      </c>
      <c r="AZ119" s="28">
        <f>IF((AO119-AO123)=0,(AZ128),0)</f>
        <v>0</v>
      </c>
      <c r="BA119" s="28">
        <f>IF((AO119-AO124)=0,(BA128),0)</f>
        <v>0</v>
      </c>
      <c r="BB119" s="28"/>
      <c r="BC119" s="22">
        <f>IF(AH119=0,-1,AO119+(SUM(AV119:BA119)/20)-(AH119/100000))</f>
        <v>7.0499700000000001</v>
      </c>
      <c r="BD119" s="22">
        <f t="shared" ref="BD119:BD124" si="104">BC119+(AN119/1000)+(AL119/100000)</f>
        <v>7.0570399999999998</v>
      </c>
      <c r="BE119" s="29">
        <f t="shared" ref="BE119:BE124" si="105">BD119-(AF119/10000000000)</f>
        <v>7.0570399998999997</v>
      </c>
      <c r="BF119" s="29">
        <f>BE119+(BH119/10000000)</f>
        <v>7.0570399998999997</v>
      </c>
      <c r="BG119" s="18" t="str">
        <f t="shared" ref="BG119:BG124" si="106">AG119</f>
        <v>Manuel Santos</v>
      </c>
      <c r="BH119" s="28">
        <f t="shared" ref="BH119:BH124" si="107">BD136+((BB136-BC136)/10)+(BB136/100)</f>
        <v>0</v>
      </c>
      <c r="BI119" s="14"/>
    </row>
    <row r="120" spans="1:61" hidden="1" x14ac:dyDescent="0.25">
      <c r="A120" s="14"/>
      <c r="B120" s="14"/>
      <c r="C120" s="14"/>
      <c r="D120" s="14"/>
      <c r="E120" s="14"/>
      <c r="F120" s="14"/>
      <c r="G120" s="14"/>
      <c r="H120" s="14"/>
      <c r="I120" s="15">
        <f>IF(B112&lt;&gt;0,I119+1,"")</f>
        <v>2</v>
      </c>
      <c r="J120" s="16" t="str">
        <f>IF(B112="","",VLOOKUP(AC120,BE119:BG124,3,FALSE))</f>
        <v>Manuel Santos</v>
      </c>
      <c r="K120" s="16">
        <f>IFERROR(VLOOKUP(J120,AG119:AO124,2,FALSE),"")</f>
        <v>3</v>
      </c>
      <c r="L120" s="16">
        <f>IFERROR(VLOOKUP(J120,AG119:AO124,3,FALSE),"")</f>
        <v>2</v>
      </c>
      <c r="M120" s="16">
        <f>IFERROR(VLOOKUP(J120,AG119:AO124,4,FALSE),"")</f>
        <v>1</v>
      </c>
      <c r="N120" s="16">
        <f>IFERROR(VLOOKUP(J120,AG119:AO124,5,FALSE),"")</f>
        <v>0</v>
      </c>
      <c r="O120" s="16">
        <f>IFERROR(VLOOKUP(J120,AG119:AO124,6,FALSE),"")</f>
        <v>7</v>
      </c>
      <c r="P120" s="16">
        <f>IFERROR(VLOOKUP(J120,AG119:AO124,7,FALSE),"")</f>
        <v>0</v>
      </c>
      <c r="Q120" s="16">
        <f>IFERROR(VLOOKUP(J120,AG119:AO124,8,FALSE),"")</f>
        <v>7</v>
      </c>
      <c r="R120" s="16">
        <f>IFERROR(VLOOKUP(J120,AG119:AO124,9,FALSE),"")</f>
        <v>7</v>
      </c>
      <c r="S120" s="16" t="str">
        <f>IF(I120="","",IF(AB120=AB121,(IF(AB120=-1,"","Shoot com o 3º")),IF(I120=1,"",IF(AB120=AB125,(IF(AB120=-1,"","Shoot com o 1º")),IF(AB120=AB119,(IF(AB120=-1,"","Shoot com o 1º")),"")))))</f>
        <v/>
      </c>
      <c r="T120" s="16">
        <f>IFERROR(VLOOKUP(J120,AU136:BD141,8,FALSE),"")</f>
        <v>0</v>
      </c>
      <c r="U120" s="16">
        <f>IFERROR(VLOOKUP(J120,AU136:BD141,9,FALSE),"")</f>
        <v>0</v>
      </c>
      <c r="V120" s="16">
        <f t="shared" ref="V120:V124" si="108">IFERROR(T120-U120,"")</f>
        <v>0</v>
      </c>
      <c r="W120" s="16">
        <f>IFERROR(VLOOKUP(J120,AU136:BD141,10,FALSE),"")</f>
        <v>0</v>
      </c>
      <c r="X120" s="16"/>
      <c r="Y120" s="20">
        <f>IF(I120="","",IFERROR(VLOOKUP(J120,BG119:BH124,2,FALSE),0))</f>
        <v>0</v>
      </c>
      <c r="Z120" s="21"/>
      <c r="AA120" s="22">
        <f>IFERROR(LARGE(BC119:BC124,I120),"")</f>
        <v>7.0499700000000001</v>
      </c>
      <c r="AB120" s="23">
        <f>IFERROR(LARGE(BD119:BD124,I120),"")</f>
        <v>7.0570399999999998</v>
      </c>
      <c r="AC120" s="24">
        <f>IFERROR(LARGE(BE119:BE124,I120),"")</f>
        <v>7.0570399998999997</v>
      </c>
      <c r="AD120" s="25">
        <f>IFERROR(AC120+(Y120/100),"")</f>
        <v>7.0570399998999997</v>
      </c>
      <c r="AE120" s="16"/>
      <c r="AF120" s="16">
        <v>2</v>
      </c>
      <c r="AG120" s="18" t="str">
        <f t="shared" si="102"/>
        <v>Jose Santos</v>
      </c>
      <c r="AH120" s="16">
        <f>SUM(AI120:AK120)</f>
        <v>3</v>
      </c>
      <c r="AI120" s="16">
        <f>COUNTIFS(AH128:AH142,AG120,AP128:AP142,AI118)+COUNTIFS(AK128:AK142,AG120,AQ128:AQ142,AI118)</f>
        <v>1</v>
      </c>
      <c r="AJ120" s="16">
        <f>COUNTIFS(AH128:AH142,AG120,AP128:AP142,AJ118)+COUNTIFS(AK128:AK142,AG120,AQ128:AQ142,AJ118)</f>
        <v>0</v>
      </c>
      <c r="AK120" s="14">
        <f>COUNTIFS(AH128:AH142,AG120,AP128:AP142,AK118)+COUNTIFS(AK128:AK142,AG120,AQ128:AQ142,AK118)</f>
        <v>2</v>
      </c>
      <c r="AL120" s="14">
        <f>SUMIF(AH128:AH142,AG120,AI128:AI142)+SUMIF(AK128:AK142,AG120,AJ128:AJ142)</f>
        <v>6</v>
      </c>
      <c r="AM120" s="14">
        <f>SUMIF(AH128:AH142,AG120,AJ128:AJ142)+SUMIF(AK128:AK142,AG120,AI128:AI142)</f>
        <v>7</v>
      </c>
      <c r="AN120" s="16">
        <f>AL120-AM120</f>
        <v>-1</v>
      </c>
      <c r="AO120" s="16">
        <f>(3*AI120)+(1*AJ120)+(0*AK120)</f>
        <v>3</v>
      </c>
      <c r="AP120" s="26"/>
      <c r="AQ120" s="22"/>
      <c r="AR120" s="27"/>
      <c r="AS120" s="22"/>
      <c r="AT120" s="22"/>
      <c r="AU120" s="18" t="str">
        <f t="shared" si="103"/>
        <v>Jose Santos</v>
      </c>
      <c r="AV120" s="28">
        <f>IF((AO120-AO119)=0,(AV129),0)</f>
        <v>0</v>
      </c>
      <c r="AW120" s="28">
        <f>IF((AO120-AO120)=0,(AW129),0)</f>
        <v>0</v>
      </c>
      <c r="AX120" s="28">
        <f>IF((AO120-AO121)=0,(AX129),0)</f>
        <v>0</v>
      </c>
      <c r="AY120" s="28">
        <f>IF((AO120-AO122)=0,(AY129),0)</f>
        <v>0</v>
      </c>
      <c r="AZ120" s="28">
        <f>IF((AO120-AO123)=0,(AZ129),0)</f>
        <v>0</v>
      </c>
      <c r="BA120" s="28">
        <f>IF((AO120-AO124)=0,(BA129),0)</f>
        <v>0</v>
      </c>
      <c r="BB120" s="28"/>
      <c r="BC120" s="22">
        <f t="shared" ref="BC120:BC124" si="109">IF(AH120=0,-1,AO120+(SUM(AV120:BA120)/20)-(AH120/100000))</f>
        <v>2.9999699999999998</v>
      </c>
      <c r="BD120" s="22">
        <f t="shared" si="104"/>
        <v>2.9990299999999999</v>
      </c>
      <c r="BE120" s="29">
        <f t="shared" si="105"/>
        <v>2.9990299997999998</v>
      </c>
      <c r="BF120" s="29">
        <f t="shared" ref="BF120:BF124" si="110">BE120+(BH120/10000000)</f>
        <v>2.9990299997999998</v>
      </c>
      <c r="BG120" s="18" t="str">
        <f t="shared" si="106"/>
        <v>Jose Santos</v>
      </c>
      <c r="BH120" s="28">
        <f t="shared" si="107"/>
        <v>0</v>
      </c>
      <c r="BI120" s="14"/>
    </row>
    <row r="121" spans="1:61" hidden="1" x14ac:dyDescent="0.25">
      <c r="A121" s="14"/>
      <c r="B121" s="14"/>
      <c r="C121" s="14"/>
      <c r="D121" s="14"/>
      <c r="E121" s="14"/>
      <c r="F121" s="14"/>
      <c r="G121" s="14"/>
      <c r="H121" s="14"/>
      <c r="I121" s="15">
        <f>IF(B113&lt;&gt;0,I120+1,"")</f>
        <v>3</v>
      </c>
      <c r="J121" s="16" t="str">
        <f>IF(B113="","",VLOOKUP(AC121,BE119:BG124,3,FALSE))</f>
        <v>Jose Santos</v>
      </c>
      <c r="K121" s="16">
        <f>IFERROR(VLOOKUP(J121,AG119:AO124,2,FALSE),"")</f>
        <v>3</v>
      </c>
      <c r="L121" s="16">
        <f>IFERROR(VLOOKUP(J121,AG119:AO124,3,FALSE),"")</f>
        <v>1</v>
      </c>
      <c r="M121" s="16">
        <f>IFERROR(VLOOKUP(J121,AG119:AO124,4,FALSE),"")</f>
        <v>0</v>
      </c>
      <c r="N121" s="16">
        <f>IFERROR(VLOOKUP(J121,AG119:AO124,5,FALSE),"")</f>
        <v>2</v>
      </c>
      <c r="O121" s="16">
        <f>IFERROR(VLOOKUP(J121,AG119:AO124,6,FALSE),"")</f>
        <v>6</v>
      </c>
      <c r="P121" s="16">
        <f>IFERROR(VLOOKUP(J121,AG119:AO124,7,FALSE),"")</f>
        <v>7</v>
      </c>
      <c r="Q121" s="16">
        <f>IFERROR(VLOOKUP(J121,AG119:AO124,8,FALSE),"")</f>
        <v>-1</v>
      </c>
      <c r="R121" s="16">
        <f>IFERROR(VLOOKUP(J121,AG119:AO124,9,FALSE),"")</f>
        <v>3</v>
      </c>
      <c r="S121" s="16" t="str">
        <f>IF(I121="","",IF(AB121=AB122,(IF(AB121=-1,"","Shoot com o 4º")),IF(I121=1,"",IF(AB121=AB125,(IF(AB121=-1,"","Shoot com o 1º")),IF(AB121=AB120,(IF(AB121=-1,"","Shoot com o 2º")),"")))))</f>
        <v/>
      </c>
      <c r="T121" s="16">
        <f>IFERROR(VLOOKUP(J121,AU136:BD141,8,FALSE),"")</f>
        <v>0</v>
      </c>
      <c r="U121" s="16">
        <f>IFERROR(VLOOKUP(J121,AU136:BD141,9,FALSE),"")</f>
        <v>0</v>
      </c>
      <c r="V121" s="16">
        <f t="shared" si="108"/>
        <v>0</v>
      </c>
      <c r="W121" s="16">
        <f>IFERROR(VLOOKUP(J121,AU136:BD141,10,FALSE),"")</f>
        <v>0</v>
      </c>
      <c r="X121" s="16"/>
      <c r="Y121" s="20">
        <f>IF(I121="","",IFERROR(VLOOKUP(J121,BG119:BH124,2,FALSE),0))</f>
        <v>0</v>
      </c>
      <c r="Z121" s="21"/>
      <c r="AA121" s="22">
        <f>IFERROR(LARGE(BC119:BC124,I121),"")</f>
        <v>2.9999699999999998</v>
      </c>
      <c r="AB121" s="23">
        <f>IFERROR(LARGE(BD119:BD124,I121),"")</f>
        <v>2.9990299999999999</v>
      </c>
      <c r="AC121" s="24">
        <f>IFERROR(LARGE(BE119:BE124,I121),"")</f>
        <v>2.9990299997999998</v>
      </c>
      <c r="AD121" s="25">
        <f>IFERROR(AC121+(Y121/100),"")</f>
        <v>2.9990299997999998</v>
      </c>
      <c r="AE121" s="16"/>
      <c r="AF121" s="16">
        <v>3</v>
      </c>
      <c r="AG121" s="18" t="str">
        <f t="shared" si="102"/>
        <v>Luis Silva</v>
      </c>
      <c r="AH121" s="16">
        <f>SUM(AI121:AK121)</f>
        <v>3</v>
      </c>
      <c r="AI121" s="16">
        <f>COUNTIFS(AH128:AH142,AG121,AP128:AP142,AI118)+COUNTIFS(AK128:AK142,AG121,AQ128:AQ142,AI118)</f>
        <v>0</v>
      </c>
      <c r="AJ121" s="16">
        <f>COUNTIFS(AH128:AH142,AG121,AP128:AP142,AJ118)+COUNTIFS(AK128:AK142,AG121,AQ128:AQ142,AJ118)</f>
        <v>0</v>
      </c>
      <c r="AK121" s="14">
        <f>COUNTIFS(AH128:AH142,AG121,AP128:AP142,AK118)+COUNTIFS(AK128:AK142,AG121,AQ128:AQ142,AK118)</f>
        <v>3</v>
      </c>
      <c r="AL121" s="14">
        <f>SUMIF(AH128:AH142,AG121,AI128:AI142)+SUMIF(AK128:AK142,AG121,AJ128:AJ142)</f>
        <v>2</v>
      </c>
      <c r="AM121" s="14">
        <f>SUMIF(AH128:AH142,AG121,AJ128:AJ142)+SUMIF(AK128:AK142,AG121,AI128:AI142)</f>
        <v>15</v>
      </c>
      <c r="AN121" s="16">
        <f>AL121-AM121</f>
        <v>-13</v>
      </c>
      <c r="AO121" s="16">
        <f>(3*AI121)+(1*AJ121)+(0*AK121)</f>
        <v>0</v>
      </c>
      <c r="AP121" s="26"/>
      <c r="AQ121" s="22"/>
      <c r="AR121" s="27"/>
      <c r="AS121" s="22"/>
      <c r="AT121" s="22"/>
      <c r="AU121" s="18" t="str">
        <f t="shared" si="103"/>
        <v>Luis Silva</v>
      </c>
      <c r="AV121" s="28">
        <f>IF((AO121-AO119)=0,(AV130),0)</f>
        <v>0</v>
      </c>
      <c r="AW121" s="28">
        <f>IF((AO121-AO120)=0,(AW130),0)</f>
        <v>0</v>
      </c>
      <c r="AX121" s="28">
        <f>IF((AO121-AO121)=0,(AX130),0)</f>
        <v>0</v>
      </c>
      <c r="AY121" s="28">
        <f>IF((AO121-AO122)=0,(AY130),0)</f>
        <v>0</v>
      </c>
      <c r="AZ121" s="28">
        <f>IF((AO121-AO123)=0,(AZ130),0)</f>
        <v>0</v>
      </c>
      <c r="BA121" s="28">
        <f>IF((AO121-AO124)=0,(BA130),0)</f>
        <v>0</v>
      </c>
      <c r="BB121" s="28"/>
      <c r="BC121" s="22">
        <f t="shared" si="109"/>
        <v>-3.0000000000000001E-5</v>
      </c>
      <c r="BD121" s="22">
        <f t="shared" si="104"/>
        <v>-1.3010000000000001E-2</v>
      </c>
      <c r="BE121" s="29">
        <f t="shared" si="105"/>
        <v>-1.3010000300000001E-2</v>
      </c>
      <c r="BF121" s="29">
        <f t="shared" si="110"/>
        <v>-1.3010000300000001E-2</v>
      </c>
      <c r="BG121" s="18" t="str">
        <f t="shared" si="106"/>
        <v>Luis Silva</v>
      </c>
      <c r="BH121" s="28">
        <f t="shared" si="107"/>
        <v>0</v>
      </c>
      <c r="BI121" s="14"/>
    </row>
    <row r="122" spans="1:61" hidden="1" x14ac:dyDescent="0.25">
      <c r="A122" s="14"/>
      <c r="B122" s="14"/>
      <c r="C122" s="14"/>
      <c r="D122" s="14"/>
      <c r="E122" s="14"/>
      <c r="F122" s="14"/>
      <c r="G122" s="14"/>
      <c r="H122" s="14"/>
      <c r="I122" s="15">
        <f>IF(B114&lt;&gt;0,I121+1,"")</f>
        <v>4</v>
      </c>
      <c r="J122" s="16" t="str">
        <f>IF(B114="","",VLOOKUP(AC122,BE119:BG124,3,FALSE))</f>
        <v>Luis Silva</v>
      </c>
      <c r="K122" s="16">
        <f>IFERROR(VLOOKUP(J122,AG119:AO124,2,FALSE),"")</f>
        <v>3</v>
      </c>
      <c r="L122" s="16">
        <f>IFERROR(VLOOKUP(J122,AG119:AO124,3,FALSE),"")</f>
        <v>0</v>
      </c>
      <c r="M122" s="16">
        <f>IFERROR(VLOOKUP(J122,AG119:AO124,4,FALSE),"")</f>
        <v>0</v>
      </c>
      <c r="N122" s="16">
        <f>IFERROR(VLOOKUP(J122,AG119:AO124,5,FALSE),"")</f>
        <v>3</v>
      </c>
      <c r="O122" s="16">
        <f>IFERROR(VLOOKUP(J122,AG119:AO124,6,FALSE),"")</f>
        <v>2</v>
      </c>
      <c r="P122" s="16">
        <f>IFERROR(VLOOKUP(J122,AG119:AO124,7,FALSE),"")</f>
        <v>15</v>
      </c>
      <c r="Q122" s="16">
        <f>IFERROR(VLOOKUP(J122,AG119:AO124,8,FALSE),"")</f>
        <v>-13</v>
      </c>
      <c r="R122" s="16">
        <f>IFERROR(VLOOKUP(J122,AG119:AO124,9,FALSE),"")</f>
        <v>0</v>
      </c>
      <c r="S122" s="16" t="str">
        <f>IF(I122="","",IF(AB122=AB123,(IF(AB122=-1,"","Shoot com o 5º")),IF(I122=1,"",IF(AB122=AB125,(IF(AB122=-1,"","Shoot com o 1º")),IF(AB122=AB121,(IF(AB122=-1,"","Shoot com o 3º")),"")))))</f>
        <v/>
      </c>
      <c r="T122" s="16">
        <f>IFERROR(VLOOKUP(J122,AU136:BD141,8,FALSE),"")</f>
        <v>0</v>
      </c>
      <c r="U122" s="16">
        <f>IFERROR(VLOOKUP(J122,AU136:BD141,9,FALSE),"")</f>
        <v>0</v>
      </c>
      <c r="V122" s="16">
        <f t="shared" si="108"/>
        <v>0</v>
      </c>
      <c r="W122" s="16">
        <f>IFERROR(VLOOKUP(J122,AU136:BD141,10,FALSE),"")</f>
        <v>0</v>
      </c>
      <c r="X122" s="16"/>
      <c r="Y122" s="20">
        <f>IF(I122="","",IFERROR(VLOOKUP(J122,BG119:BH124,2,FALSE),0))</f>
        <v>0</v>
      </c>
      <c r="Z122" s="21"/>
      <c r="AA122" s="22">
        <f>IFERROR(LARGE(BC119:BC124,I122),"")</f>
        <v>-3.0000000000000001E-5</v>
      </c>
      <c r="AB122" s="23">
        <f>IFERROR(LARGE(BD119:BD124,I122),"")</f>
        <v>-1.3010000000000001E-2</v>
      </c>
      <c r="AC122" s="24">
        <f>IFERROR(LARGE(BE119:BE124,I122),"")</f>
        <v>-1.3010000300000001E-2</v>
      </c>
      <c r="AD122" s="25">
        <f>IFERROR(AC122+(Y122/100),"")</f>
        <v>-1.3010000300000001E-2</v>
      </c>
      <c r="AE122" s="16"/>
      <c r="AF122" s="16">
        <v>4</v>
      </c>
      <c r="AG122" s="18" t="str">
        <f t="shared" si="102"/>
        <v>Nuno Noronha</v>
      </c>
      <c r="AH122" s="16">
        <f>SUM(AI122:AK122)</f>
        <v>3</v>
      </c>
      <c r="AI122" s="16">
        <f>COUNTIFS(AH128:AH142,AG122,AP128:AP142,AI118)+COUNTIFS(AK128:AK142,AG122,AQ128:AQ142,AI118)</f>
        <v>2</v>
      </c>
      <c r="AJ122" s="16">
        <f>COUNTIFS(AH128:AH142,AG122,AP128:AP142,AJ118)+COUNTIFS(AK128:AK142,AG122,AQ128:AQ142,AJ118)</f>
        <v>1</v>
      </c>
      <c r="AK122" s="14">
        <f>COUNTIFS(AH128:AH142,AG122,AP128:AP142,AK118)+COUNTIFS(AK128:AK142,AG122,AQ128:AQ142,AK118)</f>
        <v>0</v>
      </c>
      <c r="AL122" s="14">
        <f>SUMIF(AH128:AH142,AG122,AI128:AI142)+SUMIF(AK128:AK142,AG122,AJ128:AJ142)</f>
        <v>9</v>
      </c>
      <c r="AM122" s="14">
        <f>SUMIF(AH128:AH142,AG122,AJ128:AJ142)+SUMIF(AK128:AK142,AG122,AI128:AI142)</f>
        <v>2</v>
      </c>
      <c r="AN122" s="16">
        <f>AL122-AM122</f>
        <v>7</v>
      </c>
      <c r="AO122" s="16">
        <f>(3*AI122)+(1*AJ122)+(0*AK122)</f>
        <v>7</v>
      </c>
      <c r="AP122" s="26"/>
      <c r="AQ122" s="22"/>
      <c r="AR122" s="27"/>
      <c r="AS122" s="22"/>
      <c r="AT122" s="22"/>
      <c r="AU122" s="18" t="str">
        <f t="shared" si="103"/>
        <v>Nuno Noronha</v>
      </c>
      <c r="AV122" s="28">
        <f>IF((AO122-AO119)=0,(AV131),0)</f>
        <v>1</v>
      </c>
      <c r="AW122" s="28">
        <f>IF((AO122-AO120)=0,(AW131),0)</f>
        <v>0</v>
      </c>
      <c r="AX122" s="28">
        <f>IF((AO122-AO121)=0,(AX131),0)</f>
        <v>0</v>
      </c>
      <c r="AY122" s="28">
        <f>IF((AO122-AO122)=0,(AY131),0)</f>
        <v>0</v>
      </c>
      <c r="AZ122" s="28">
        <f>IF((AO122-AO123)=0,(AZ131),0)</f>
        <v>0</v>
      </c>
      <c r="BA122" s="28">
        <f>IF((AO122-AO124)=0,(BA131),0)</f>
        <v>0</v>
      </c>
      <c r="BB122" s="30"/>
      <c r="BC122" s="22">
        <f t="shared" si="109"/>
        <v>7.0499700000000001</v>
      </c>
      <c r="BD122" s="22">
        <f t="shared" si="104"/>
        <v>7.0570599999999999</v>
      </c>
      <c r="BE122" s="29">
        <f t="shared" si="105"/>
        <v>7.0570599995999999</v>
      </c>
      <c r="BF122" s="29">
        <f t="shared" si="110"/>
        <v>7.0570599995999999</v>
      </c>
      <c r="BG122" s="18" t="str">
        <f t="shared" si="106"/>
        <v>Nuno Noronha</v>
      </c>
      <c r="BH122" s="28">
        <f t="shared" si="107"/>
        <v>0</v>
      </c>
      <c r="BI122" s="14"/>
    </row>
    <row r="123" spans="1:61" hidden="1" x14ac:dyDescent="0.25">
      <c r="A123" s="14"/>
      <c r="B123" s="14"/>
      <c r="C123" s="14"/>
      <c r="D123" s="14"/>
      <c r="E123" s="14"/>
      <c r="F123" s="14"/>
      <c r="G123" s="14"/>
      <c r="H123" s="14"/>
      <c r="I123" s="15" t="str">
        <f>IF(B115&lt;&gt;0,I122+1,"")</f>
        <v/>
      </c>
      <c r="J123" s="16" t="str">
        <f>IF(B115="","",VLOOKUP(AC123,BE119:BG124,3,FALSE))</f>
        <v/>
      </c>
      <c r="K123" s="16" t="str">
        <f>IFERROR(VLOOKUP(J123,AG119:AO124,2,FALSE),"")</f>
        <v/>
      </c>
      <c r="L123" s="16" t="str">
        <f>IFERROR(VLOOKUP(J123,AG119:AO124,3,FALSE),"")</f>
        <v/>
      </c>
      <c r="M123" s="16" t="str">
        <f>IFERROR(VLOOKUP(J123,AG119:AO124,4,FALSE),"")</f>
        <v/>
      </c>
      <c r="N123" s="16" t="str">
        <f>IFERROR(VLOOKUP(J123,AG119:AO124,5,FALSE),"")</f>
        <v/>
      </c>
      <c r="O123" s="16" t="str">
        <f>IFERROR(VLOOKUP(J123,AG119:AO124,6,FALSE),"")</f>
        <v/>
      </c>
      <c r="P123" s="16" t="str">
        <f>IFERROR(VLOOKUP(J123,AG119:AO124,7,FALSE),"")</f>
        <v/>
      </c>
      <c r="Q123" s="16" t="str">
        <f>IFERROR(VLOOKUP(J123,AG119:AO124,8,FALSE),"")</f>
        <v/>
      </c>
      <c r="R123" s="16" t="str">
        <f>IFERROR(VLOOKUP(J123,AG119:AO124,9,FALSE),"")</f>
        <v/>
      </c>
      <c r="S123" s="16" t="str">
        <f>IF(I123="","",IF(AB123=AB124,(IF(AB123=-1,"","Shoot com o 6º")),IF(I123=1,"",IF(AB123=AB125,(IF(AB123=-1,"","Shoot com o 1º")),IF(AB123=AB122,(IF(AB123=-1,"","Shoot com o 4º")),"")))))</f>
        <v/>
      </c>
      <c r="T123" s="16" t="str">
        <f>IFERROR(VLOOKUP(J123,AU136:BD141,8,FALSE),"")</f>
        <v/>
      </c>
      <c r="U123" s="16" t="str">
        <f>IFERROR(VLOOKUP(J123,AU136:BD141,9,FALSE),"")</f>
        <v/>
      </c>
      <c r="V123" s="16" t="str">
        <f t="shared" si="108"/>
        <v/>
      </c>
      <c r="W123" s="16" t="str">
        <f>IFERROR(VLOOKUP(J123,AU136:BD141,10,FALSE),"")</f>
        <v/>
      </c>
      <c r="X123" s="16"/>
      <c r="Y123" s="20" t="str">
        <f>IF(I123="","",IFERROR(VLOOKUP(J123,BG119:BH124,2,FALSE),0))</f>
        <v/>
      </c>
      <c r="Z123" s="21"/>
      <c r="AA123" s="22" t="str">
        <f>IFERROR(LARGE(BC119:BC124,I123),"")</f>
        <v/>
      </c>
      <c r="AB123" s="23" t="str">
        <f>IFERROR(LARGE(BD119:BD124,I123),"")</f>
        <v/>
      </c>
      <c r="AC123" s="24" t="str">
        <f>IFERROR(LARGE(BE119:BE124,I123),"")</f>
        <v/>
      </c>
      <c r="AD123" s="25" t="str">
        <f t="shared" ref="AD123:AD124" si="111">IFERROR(AC123+(Y123/10000),"")</f>
        <v/>
      </c>
      <c r="AE123" s="16"/>
      <c r="AF123" s="16">
        <v>5</v>
      </c>
      <c r="AG123" s="18">
        <f t="shared" si="102"/>
        <v>0</v>
      </c>
      <c r="AH123" s="16">
        <f t="shared" ref="AH123" si="112">SUM(AI123:AK123)</f>
        <v>0</v>
      </c>
      <c r="AI123" s="16">
        <f>COUNTIFS(AH128:AH142,AG123,AP128:AP142,AI118)+COUNTIFS(AK128:AK142,AG123,AQ128:AQ142,AI118)</f>
        <v>0</v>
      </c>
      <c r="AJ123" s="16">
        <f>COUNTIFS(AH128:AH142,AG123,AP128:AP142,AJ118)+COUNTIFS(AK128:AK142,AG123,AQ128:AQ142,AJ118)</f>
        <v>0</v>
      </c>
      <c r="AK123" s="14">
        <f>COUNTIFS(AH128:AH142,AG123,AP128:AP142,AK118)+COUNTIFS(AK128:AK142,AG123,AQ128:AQ142,AK118)</f>
        <v>0</v>
      </c>
      <c r="AL123" s="14">
        <f>SUMIF(AH128:AH142,AG123,AI128:AI142)+SUMIF(AK128:AK142,AG123,AJ128:AJ142)</f>
        <v>0</v>
      </c>
      <c r="AM123" s="14">
        <f>SUMIF(AH128:AH142,AG123,AJ128:AJ142)+SUMIF(AK128:AK142,AG123,AI128:AI142)</f>
        <v>0</v>
      </c>
      <c r="AN123" s="16">
        <f>AL123-AM123</f>
        <v>0</v>
      </c>
      <c r="AO123" s="16">
        <f t="shared" ref="AO123" si="113">(3*AI123)+(1*AJ123)+(0*AK123)</f>
        <v>0</v>
      </c>
      <c r="AP123" s="26"/>
      <c r="AQ123" s="22"/>
      <c r="AR123" s="27"/>
      <c r="AS123" s="22"/>
      <c r="AT123" s="22"/>
      <c r="AU123" s="18">
        <f t="shared" si="103"/>
        <v>0</v>
      </c>
      <c r="AV123" s="28">
        <f>IF((AO123-AO119)=0,(AV132),0)</f>
        <v>0</v>
      </c>
      <c r="AW123" s="28">
        <f>IF((AO123-AO120)=0,(AW132),0)</f>
        <v>0</v>
      </c>
      <c r="AX123" s="28">
        <f>IF((AO123-AO121)=0,(AX132),0)</f>
        <v>0</v>
      </c>
      <c r="AY123" s="28">
        <f>IF((AO123-AO122)=0,(AY132),0)</f>
        <v>0</v>
      </c>
      <c r="AZ123" s="28">
        <f>IF((AO123-AO123)=0,(AZ132),0)</f>
        <v>0</v>
      </c>
      <c r="BA123" s="28">
        <f>IF((AO123-AO124)=0,(BA132),0)</f>
        <v>0</v>
      </c>
      <c r="BB123" s="30"/>
      <c r="BC123" s="22">
        <f t="shared" si="109"/>
        <v>-1</v>
      </c>
      <c r="BD123" s="22">
        <f t="shared" si="104"/>
        <v>-1</v>
      </c>
      <c r="BE123" s="29">
        <f t="shared" si="105"/>
        <v>-1.0000000005</v>
      </c>
      <c r="BF123" s="29">
        <f t="shared" si="110"/>
        <v>-1.0000000005</v>
      </c>
      <c r="BG123" s="18">
        <f t="shared" si="106"/>
        <v>0</v>
      </c>
      <c r="BH123" s="28">
        <f t="shared" si="107"/>
        <v>0</v>
      </c>
      <c r="BI123" s="14"/>
    </row>
    <row r="124" spans="1:61" hidden="1" x14ac:dyDescent="0.25">
      <c r="A124" s="14"/>
      <c r="B124" s="14"/>
      <c r="C124" s="14"/>
      <c r="D124" s="14"/>
      <c r="E124" s="14"/>
      <c r="F124" s="14"/>
      <c r="G124" s="14"/>
      <c r="H124" s="14"/>
      <c r="I124" s="15" t="str">
        <f>IF(B116&lt;&gt;0,I123+1,"")</f>
        <v/>
      </c>
      <c r="J124" s="16" t="str">
        <f>IF(B116="","",VLOOKUP(AC124,BE119:BG124,3,FALSE))</f>
        <v/>
      </c>
      <c r="K124" s="16" t="str">
        <f>IFERROR(VLOOKUP(J124,AG119:AO124,2,FALSE),"")</f>
        <v/>
      </c>
      <c r="L124" s="16" t="str">
        <f>IFERROR(VLOOKUP(J124,AG119:AO124,3,FALSE),"")</f>
        <v/>
      </c>
      <c r="M124" s="16" t="str">
        <f>IFERROR(VLOOKUP(J124,AG119:AO124,4,FALSE),"")</f>
        <v/>
      </c>
      <c r="N124" s="16" t="str">
        <f>IFERROR(VLOOKUP(J124,AG119:AO124,5,FALSE),"")</f>
        <v/>
      </c>
      <c r="O124" s="16" t="str">
        <f>IFERROR(VLOOKUP(J124,AG119:AO124,6,FALSE),"")</f>
        <v/>
      </c>
      <c r="P124" s="16" t="str">
        <f>IFERROR(VLOOKUP(J124,AG119:AO124,7,FALSE),"")</f>
        <v/>
      </c>
      <c r="Q124" s="16" t="str">
        <f>IFERROR(VLOOKUP(J124,AG119:AO124,8,FALSE),"")</f>
        <v/>
      </c>
      <c r="R124" s="16" t="str">
        <f>IFERROR(VLOOKUP(J124,AG119:AO124,9,FALSE),"")</f>
        <v/>
      </c>
      <c r="S124" s="16" t="str">
        <f>IF(I124="","",IF(AB124=AB125,(IF(AB124=-1,"","Shoot com o 1º")),IF(I124=1,"",IF(AB124=AB125,(IF(AB124=-1,"","Shoot com o 1º")),IF(AB124=AB123,(IF(AB124=-1,"","Shoot com o 5º")),"")))))</f>
        <v/>
      </c>
      <c r="T124" s="16" t="str">
        <f>IFERROR(VLOOKUP(J124,AU136:BD141,8,FALSE),"")</f>
        <v/>
      </c>
      <c r="U124" s="16" t="str">
        <f>IFERROR(VLOOKUP(J124,AU136:BD141,9,FALSE),"")</f>
        <v/>
      </c>
      <c r="V124" s="16" t="str">
        <f t="shared" si="108"/>
        <v/>
      </c>
      <c r="W124" s="16" t="str">
        <f>IFERROR(VLOOKUP(J124,AU136:BD141,10,FALSE),"")</f>
        <v/>
      </c>
      <c r="X124" s="16"/>
      <c r="Y124" s="20" t="str">
        <f>IF(I124="","",IFERROR(VLOOKUP(J124,BG119:BH124,2,FALSE),0))</f>
        <v/>
      </c>
      <c r="Z124" s="21"/>
      <c r="AA124" s="22" t="str">
        <f>IFERROR(LARGE(BC119:BC124,I124),"")</f>
        <v/>
      </c>
      <c r="AB124" s="23" t="str">
        <f>IFERROR(LARGE(BD119:BD124,I124),"")</f>
        <v/>
      </c>
      <c r="AC124" s="24" t="str">
        <f>IFERROR(LARGE(BE119:BE124,I124),"")</f>
        <v/>
      </c>
      <c r="AD124" s="25" t="str">
        <f t="shared" si="111"/>
        <v/>
      </c>
      <c r="AE124" s="16"/>
      <c r="AF124" s="16">
        <v>6</v>
      </c>
      <c r="AG124" s="18">
        <f t="shared" si="102"/>
        <v>0</v>
      </c>
      <c r="AH124" s="16">
        <f>SUM(AI124:AK124)</f>
        <v>0</v>
      </c>
      <c r="AI124" s="16">
        <f>COUNTIFS(AH128:AH142,AG124,AP128:AP142,AI118)+COUNTIFS(AK128:AK142,AG124,AQ128:AQ142,AI118)</f>
        <v>0</v>
      </c>
      <c r="AJ124" s="16">
        <f>COUNTIFS(AH128:AH142,AG124,AP128:AP142,AJ118)+COUNTIFS(AK128:AK142,AG124,AQ128:AQ142,AJ118)</f>
        <v>0</v>
      </c>
      <c r="AK124" s="14">
        <f>COUNTIFS(AH128:AH142,AG124,AP128:AP142,AK118)+COUNTIFS(AK128:AK142,AG124,AQ128:AQ142,AK118)</f>
        <v>0</v>
      </c>
      <c r="AL124" s="14">
        <f>SUMIF(AH128:AH142,AG124,AI128:AI142)+SUMIF(AK128:AK142,AG124,AJ128:AJ142)</f>
        <v>0</v>
      </c>
      <c r="AM124" s="14">
        <f>SUMIF(AH128:AH142,AG124,AJ128:AJ142)+SUMIF(AK128:AK142,AG124,AI128:AI142)</f>
        <v>0</v>
      </c>
      <c r="AN124" s="16">
        <f t="shared" ref="AN124" si="114">AL124-AM124</f>
        <v>0</v>
      </c>
      <c r="AO124" s="16">
        <f>(3*AI124)+(1*AJ124)+(0*AK124)</f>
        <v>0</v>
      </c>
      <c r="AP124" s="26"/>
      <c r="AQ124" s="22"/>
      <c r="AR124" s="27"/>
      <c r="AS124" s="22"/>
      <c r="AT124" s="22"/>
      <c r="AU124" s="18">
        <f t="shared" si="103"/>
        <v>0</v>
      </c>
      <c r="AV124" s="28">
        <f>IF((AO124-AO119)=0,(AV133),0)</f>
        <v>0</v>
      </c>
      <c r="AW124" s="28">
        <f>IF((AO124-AO120)=0,(AW133),0)</f>
        <v>0</v>
      </c>
      <c r="AX124" s="28">
        <f>IF((AO124-AO121)=0,(AX133),0)</f>
        <v>0</v>
      </c>
      <c r="AY124" s="28">
        <f>IF((AO124-AO122)=0,(AY133),0)</f>
        <v>0</v>
      </c>
      <c r="AZ124" s="28">
        <f>IF((AO124-AO123)=0,(AZ133),0)</f>
        <v>0</v>
      </c>
      <c r="BA124" s="28">
        <f>IF((AO124-AO124)=0,(BA133),0)</f>
        <v>0</v>
      </c>
      <c r="BB124" s="30"/>
      <c r="BC124" s="22">
        <f t="shared" si="109"/>
        <v>-1</v>
      </c>
      <c r="BD124" s="22">
        <f t="shared" si="104"/>
        <v>-1</v>
      </c>
      <c r="BE124" s="29">
        <f t="shared" si="105"/>
        <v>-1.0000000006</v>
      </c>
      <c r="BF124" s="29">
        <f t="shared" si="110"/>
        <v>-1.0000000006</v>
      </c>
      <c r="BG124" s="18">
        <f t="shared" si="106"/>
        <v>0</v>
      </c>
      <c r="BH124" s="28">
        <f t="shared" si="107"/>
        <v>0</v>
      </c>
      <c r="BI124" s="14"/>
    </row>
    <row r="125" spans="1:61" hidden="1" x14ac:dyDescent="0.25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6"/>
      <c r="M125" s="16"/>
      <c r="N125" s="16"/>
      <c r="O125" s="16"/>
      <c r="P125" s="14"/>
      <c r="Q125" s="14"/>
      <c r="R125" s="14"/>
      <c r="S125" s="14"/>
      <c r="T125" s="14"/>
      <c r="U125" s="14"/>
      <c r="V125" s="14"/>
      <c r="W125" s="14"/>
      <c r="X125" s="14"/>
      <c r="Y125" s="16"/>
      <c r="Z125" s="14"/>
      <c r="AA125" s="14"/>
      <c r="AB125" s="23">
        <f>AB119</f>
        <v>7.0570599999999999</v>
      </c>
      <c r="AC125" s="31"/>
      <c r="AD125" s="32"/>
      <c r="AE125" s="14"/>
      <c r="AF125" s="16"/>
      <c r="AG125" s="16"/>
      <c r="AH125" s="16"/>
      <c r="AI125" s="16"/>
      <c r="AJ125" s="14"/>
      <c r="AK125" s="14"/>
      <c r="AL125" s="14"/>
      <c r="AM125" s="14"/>
      <c r="AN125" s="16"/>
      <c r="AO125" s="16"/>
      <c r="AP125" s="14"/>
      <c r="AQ125" s="14"/>
      <c r="AR125" s="14"/>
      <c r="AS125" s="14"/>
      <c r="AT125" s="14"/>
      <c r="AU125" s="31"/>
      <c r="AV125" s="14"/>
      <c r="AW125" s="14"/>
      <c r="AX125" s="14"/>
      <c r="AY125" s="14"/>
      <c r="AZ125" s="14"/>
      <c r="BA125" s="14"/>
      <c r="BB125" s="14"/>
      <c r="BC125" s="14"/>
      <c r="BD125" s="14"/>
      <c r="BE125" s="14"/>
      <c r="BF125" s="14"/>
      <c r="BG125" s="18"/>
      <c r="BH125" s="14"/>
      <c r="BI125" s="14"/>
    </row>
    <row r="126" spans="1:61" s="33" customFormat="1" ht="15" customHeight="1" x14ac:dyDescent="0.25">
      <c r="Y126" s="34"/>
      <c r="Z126" s="35"/>
      <c r="AA126" s="35"/>
      <c r="AB126" s="36"/>
      <c r="AC126" s="36"/>
      <c r="AD126" s="37"/>
      <c r="AE126" s="35"/>
      <c r="AF126" s="34"/>
      <c r="AG126" s="38"/>
      <c r="AH126" s="35"/>
      <c r="AI126" s="35"/>
      <c r="AJ126" s="35"/>
      <c r="AK126" s="35"/>
      <c r="AL126" s="35"/>
      <c r="AM126" s="35"/>
      <c r="AN126" s="35"/>
      <c r="AO126" s="35"/>
      <c r="AP126" s="35"/>
      <c r="AQ126" s="35"/>
      <c r="AR126" s="35"/>
      <c r="AS126" s="35"/>
      <c r="AT126" s="35"/>
      <c r="AU126" s="35"/>
      <c r="AV126" s="35"/>
      <c r="AW126" s="35"/>
      <c r="AX126" s="35"/>
      <c r="AY126" s="35"/>
      <c r="AZ126" s="35"/>
      <c r="BA126" s="35"/>
      <c r="BB126" s="35"/>
      <c r="BC126" s="35"/>
      <c r="BD126" s="35"/>
      <c r="BE126" s="35"/>
      <c r="BF126" s="35"/>
      <c r="BG126" s="35"/>
      <c r="BH126" s="35"/>
      <c r="BI126" s="35"/>
    </row>
    <row r="127" spans="1:61" s="40" customFormat="1" ht="18" customHeight="1" x14ac:dyDescent="0.25">
      <c r="A127" s="39" t="s">
        <v>23</v>
      </c>
      <c r="B127" s="39" t="s">
        <v>24</v>
      </c>
      <c r="C127" s="177" t="s">
        <v>25</v>
      </c>
      <c r="D127" s="178"/>
      <c r="E127" s="39" t="s">
        <v>26</v>
      </c>
      <c r="F127" s="179" t="s">
        <v>17</v>
      </c>
      <c r="G127" s="180"/>
      <c r="I127" s="39" t="s">
        <v>27</v>
      </c>
      <c r="J127" s="39" t="str">
        <f>J118</f>
        <v>OPEN - D</v>
      </c>
      <c r="K127" s="41" t="s">
        <v>4</v>
      </c>
      <c r="L127" s="42" t="s">
        <v>5</v>
      </c>
      <c r="M127" s="42" t="s">
        <v>6</v>
      </c>
      <c r="N127" s="42" t="s">
        <v>7</v>
      </c>
      <c r="O127" s="42" t="s">
        <v>8</v>
      </c>
      <c r="P127" s="42" t="s">
        <v>9</v>
      </c>
      <c r="Q127" s="43" t="s">
        <v>10</v>
      </c>
      <c r="R127" s="44" t="s">
        <v>11</v>
      </c>
      <c r="S127" s="39" t="s">
        <v>12</v>
      </c>
      <c r="T127" s="41" t="s">
        <v>13</v>
      </c>
      <c r="U127" s="42" t="s">
        <v>14</v>
      </c>
      <c r="V127" s="43" t="s">
        <v>15</v>
      </c>
      <c r="W127" s="44" t="s">
        <v>16</v>
      </c>
      <c r="Y127" s="34" t="s">
        <v>17</v>
      </c>
      <c r="Z127" s="34"/>
      <c r="AA127" s="34" t="s">
        <v>27</v>
      </c>
      <c r="AB127" s="34" t="s">
        <v>28</v>
      </c>
      <c r="AC127" s="34" t="s">
        <v>29</v>
      </c>
      <c r="AD127" s="45" t="s">
        <v>30</v>
      </c>
      <c r="AE127" s="34"/>
      <c r="AF127" s="46"/>
      <c r="AG127" s="47" t="s">
        <v>4</v>
      </c>
      <c r="AH127" s="46">
        <f>COUNTA(B111:B116)</f>
        <v>4</v>
      </c>
      <c r="AI127" s="48" t="s">
        <v>31</v>
      </c>
      <c r="AJ127" s="48" t="s">
        <v>32</v>
      </c>
      <c r="AK127" s="48"/>
      <c r="AL127" s="48" t="s">
        <v>33</v>
      </c>
      <c r="AM127" s="48" t="s">
        <v>34</v>
      </c>
      <c r="AN127" s="48" t="s">
        <v>35</v>
      </c>
      <c r="AO127" s="48" t="s">
        <v>36</v>
      </c>
      <c r="AP127" s="34" t="s">
        <v>37</v>
      </c>
      <c r="AQ127" s="34" t="s">
        <v>38</v>
      </c>
      <c r="AR127" s="34" t="s">
        <v>39</v>
      </c>
      <c r="AS127" s="34" t="s">
        <v>40</v>
      </c>
      <c r="AT127" s="34"/>
      <c r="AU127" s="49" t="s">
        <v>22</v>
      </c>
      <c r="AV127" s="35" t="str">
        <f t="shared" ref="AV127:BA127" si="115">AV118</f>
        <v>Manuel Santos</v>
      </c>
      <c r="AW127" s="35" t="str">
        <f t="shared" si="115"/>
        <v>Jose Santos</v>
      </c>
      <c r="AX127" s="35" t="str">
        <f t="shared" si="115"/>
        <v>Luis Silva</v>
      </c>
      <c r="AY127" s="35" t="str">
        <f t="shared" si="115"/>
        <v>Nuno Noronha</v>
      </c>
      <c r="AZ127" s="35">
        <f t="shared" si="115"/>
        <v>0</v>
      </c>
      <c r="BA127" s="35">
        <f t="shared" si="115"/>
        <v>0</v>
      </c>
      <c r="BB127" s="130"/>
      <c r="BC127" s="130"/>
      <c r="BD127" s="130"/>
      <c r="BE127" s="130"/>
      <c r="BF127" s="130"/>
      <c r="BG127" s="130"/>
      <c r="BH127" s="130"/>
      <c r="BI127" s="34"/>
    </row>
    <row r="128" spans="1:61" s="33" customFormat="1" ht="18" customHeight="1" x14ac:dyDescent="0.25">
      <c r="A128" s="50">
        <f t="shared" ref="A128:A142" si="116">AG128</f>
        <v>1</v>
      </c>
      <c r="B128" s="51" t="str">
        <f t="shared" ref="B128:B142" si="117">IF(AH128=0,"",(IF(AK128=0,"",AH128)))</f>
        <v>Manuel Santos</v>
      </c>
      <c r="C128" s="52">
        <f>Sessões!E15</f>
        <v>0</v>
      </c>
      <c r="D128" s="53">
        <f>Sessões!G15</f>
        <v>0</v>
      </c>
      <c r="E128" s="51" t="str">
        <f t="shared" ref="E128:E142" si="118">IF(AK128=0,"",(IF(AH128=0,"",AK128)))</f>
        <v>Nuno Noronha</v>
      </c>
      <c r="F128" s="54"/>
      <c r="G128" s="55"/>
      <c r="I128" s="56" t="str">
        <f>IF(AA128="","",CONCATENATE(AA128,A110))</f>
        <v>1D</v>
      </c>
      <c r="J128" s="57" t="str">
        <f>IF(B111="","",VLOOKUP(AD128,BF119:BG124,2,FALSE))</f>
        <v>Nuno Noronha</v>
      </c>
      <c r="K128" s="58">
        <f>IFERROR(VLOOKUP(J128,AG119:AO124,2,FALSE),"")</f>
        <v>3</v>
      </c>
      <c r="L128" s="59">
        <f>IFERROR(VLOOKUP(J128,AG119:AO124,3,FALSE),"")</f>
        <v>2</v>
      </c>
      <c r="M128" s="59">
        <f>IFERROR(VLOOKUP(J128,AG119:AO124,4,FALSE),"")</f>
        <v>1</v>
      </c>
      <c r="N128" s="59">
        <f>IFERROR(VLOOKUP(J128,AG119:AO124,5,FALSE),"")</f>
        <v>0</v>
      </c>
      <c r="O128" s="59">
        <f>IFERROR(VLOOKUP(J128,AG119:AO124,6,FALSE),"")</f>
        <v>9</v>
      </c>
      <c r="P128" s="59">
        <f>IFERROR(VLOOKUP(J128,AG119:AO124,7,FALSE),"")</f>
        <v>2</v>
      </c>
      <c r="Q128" s="59">
        <f>IFERROR(VLOOKUP(J128,AG119:AO124,8,FALSE),"")</f>
        <v>7</v>
      </c>
      <c r="R128" s="60">
        <f>IFERROR(VLOOKUP(J128,AG119:AO124,9,FALSE),"")</f>
        <v>7</v>
      </c>
      <c r="S128" s="57" t="str">
        <f>IF(AA128="","",IF(AC128=AC129,(IF(AC128=-1,"","Shoot com o 2º")),IF(AA128=1,"",IF(AC128=AC134,(IF(AC128=-1,"","Shoot com o 1º")),IF(AC128=AC127,(IF(AC128=-1,"","Shoot com o 1º")),"")))))</f>
        <v/>
      </c>
      <c r="T128" s="61">
        <f>IFERROR(VLOOKUP(J128,AU136:BD141,8,FALSE),"")</f>
        <v>0</v>
      </c>
      <c r="U128" s="62">
        <f>IFERROR(VLOOKUP(J128,AU136:BD141,9,FALSE),"")</f>
        <v>0</v>
      </c>
      <c r="V128" s="62">
        <f>IFERROR(T128-U128,"")</f>
        <v>0</v>
      </c>
      <c r="W128" s="63">
        <f>IFERROR(VLOOKUP(J128,AU136:BD141,10,FALSE),"")</f>
        <v>0</v>
      </c>
      <c r="Y128" s="64">
        <f>IF(AA128="","",IFERROR(VLOOKUP(J128,BG119:BH124,2,FALSE),0))</f>
        <v>0</v>
      </c>
      <c r="Z128" s="65"/>
      <c r="AA128" s="65">
        <f t="shared" ref="AA128:AA133" si="119">I119</f>
        <v>1</v>
      </c>
      <c r="AB128" s="66">
        <f>VLOOKUP(J128,J119:AB124,13,FALSE)</f>
        <v>0</v>
      </c>
      <c r="AC128" s="67">
        <f t="shared" ref="AC128:AC133" si="120">IFERROR(ROUNDDOWN(AD128,9),"")</f>
        <v>7.0570599989999998</v>
      </c>
      <c r="AD128" s="68">
        <f>IFERROR(LARGE(BF119:BF124,AA128),"")</f>
        <v>7.0570599995999999</v>
      </c>
      <c r="AE128" s="35"/>
      <c r="AF128" s="48">
        <f>IF(AG128="",AF127,AG128)</f>
        <v>1</v>
      </c>
      <c r="AG128" s="69">
        <f>IFERROR(IF(AH128="","",(IF(AK128=0,"",AG127+1))),AF127+1)</f>
        <v>1</v>
      </c>
      <c r="AH128" s="70" t="str">
        <f>IF(AH127=2,B111,IF(AH127=3,B111,IF(AH127=4,B111,IF(AH127&gt;=5,B111,""))))</f>
        <v>Manuel Santos</v>
      </c>
      <c r="AI128" s="71">
        <f t="shared" ref="AI128:AJ142" si="121">IF(C128="","",C128)</f>
        <v>0</v>
      </c>
      <c r="AJ128" s="71">
        <f t="shared" si="121"/>
        <v>0</v>
      </c>
      <c r="AK128" s="70" t="str">
        <f>IF(AH127=2,B112,IF(AH127=3,B113,IF(AH127=4,B114,IF(AH127&gt;=5,B115,""))))</f>
        <v>Nuno Noronha</v>
      </c>
      <c r="AL128" s="71" t="str">
        <f>IF(F128="","",F128)</f>
        <v/>
      </c>
      <c r="AM128" s="71" t="str">
        <f>IF(G128="","",G128)</f>
        <v/>
      </c>
      <c r="AN128" s="71" t="str">
        <f>IF(AL128="","-",(IF(AL128&gt;AM128,3,(IF(AL128=AM128,1,0)))))</f>
        <v>-</v>
      </c>
      <c r="AO128" s="71" t="str">
        <f>IF(AL128="","-",(IF(AL128&lt;AM128,3,(IF(AL128=AM128,1,0)))))</f>
        <v>-</v>
      </c>
      <c r="AP128" s="34" t="str">
        <f t="shared" ref="AP128:AP142" si="122">IF(AI128="","-",(IF(AI128&gt;AJ128,"V",(IF(AI128=AJ128,"E","D")))))</f>
        <v>E</v>
      </c>
      <c r="AQ128" s="34" t="str">
        <f t="shared" ref="AQ128:AQ142" si="123">IF(AI128="","-",(IF(AI128&lt;AJ128,"V",(IF(AI128=AJ128,"E","D")))))</f>
        <v>E</v>
      </c>
      <c r="AR128" s="34">
        <f t="shared" ref="AR128:AS142" si="124">IF(AP128="V",3,(IF(AP128="E",1,0)))</f>
        <v>1</v>
      </c>
      <c r="AS128" s="34">
        <f t="shared" si="124"/>
        <v>1</v>
      </c>
      <c r="AT128" s="35"/>
      <c r="AU128" s="35" t="str">
        <f t="shared" ref="AU128:AU133" si="125">AG119</f>
        <v>Manuel Santos</v>
      </c>
      <c r="AV128" s="35">
        <f>SUMIFS(AR128:AR142,AH128:AH142,AU128,AK128:AK142,AV127)+SUMIFS(AS128:AS142,AK128:AK142,AU128,AH128:AH142,AV127)</f>
        <v>0</v>
      </c>
      <c r="AW128" s="35">
        <f>SUMIFS(AR128:AR142,AH128:AH142,AU128,AK128:AK142,AW127)+SUMIFS(AS128:AS142,AK128:AK142,AU128,AH128:AH142,AW127)</f>
        <v>3</v>
      </c>
      <c r="AX128" s="35">
        <f>SUMIFS(AR128:AR142,AH128:AH142,AU128,AK128:AK142,AX127)+SUMIFS(AS128:AS142,AK128:AK142,AU128,AH128:AH142,AX127)</f>
        <v>3</v>
      </c>
      <c r="AY128" s="35">
        <f>SUMIFS(AR128:AR142,AH128:AH142,AU128,AK128:AK142,AY127)+SUMIFS(AS128:AS142,AK128:AK142,AU128,AH128:AH142,AY127)</f>
        <v>1</v>
      </c>
      <c r="AZ128" s="35">
        <f>SUMIFS(AR128:AR142,AH128:AH142,AU128,AK128:AK142,AZ127)+SUMIFS(AS128:AS142,AK128:AK142,AU128,AH128:AH142,AZ127)</f>
        <v>0</v>
      </c>
      <c r="BA128" s="35">
        <f>SUMIFS(AR128:AR142,AH128:AH142,AU128,AK128:AK142,BA127)+SUMIFS(AS128:AS142,AK128:AK142,AU128,AH128:AH142,BA127)</f>
        <v>0</v>
      </c>
      <c r="BB128" s="35"/>
      <c r="BC128" s="35"/>
      <c r="BD128" s="35"/>
      <c r="BE128" s="35"/>
      <c r="BF128" s="35"/>
      <c r="BG128" s="35"/>
      <c r="BH128" s="135"/>
      <c r="BI128" s="35"/>
    </row>
    <row r="129" spans="1:61" s="33" customFormat="1" ht="18" customHeight="1" x14ac:dyDescent="0.25">
      <c r="A129" s="56">
        <f t="shared" si="116"/>
        <v>2</v>
      </c>
      <c r="B129" s="72" t="str">
        <f t="shared" si="117"/>
        <v>Jose Santos</v>
      </c>
      <c r="C129" s="73">
        <f>Sessões!E24</f>
        <v>6</v>
      </c>
      <c r="D129" s="74">
        <f>Sessões!G24</f>
        <v>0</v>
      </c>
      <c r="E129" s="72" t="str">
        <f t="shared" si="118"/>
        <v>Luis Silva</v>
      </c>
      <c r="F129" s="75"/>
      <c r="G129" s="76"/>
      <c r="I129" s="56" t="str">
        <f>IF(AA129="","",CONCATENATE(AA129,A110))</f>
        <v>2D</v>
      </c>
      <c r="J129" s="57" t="str">
        <f>IF(B112="","",VLOOKUP(AD129,BF119:BG124,2,FALSE))</f>
        <v>Manuel Santos</v>
      </c>
      <c r="K129" s="58">
        <f>IFERROR(VLOOKUP(J129,AG119:AO124,2,FALSE),"")</f>
        <v>3</v>
      </c>
      <c r="L129" s="59">
        <f>IFERROR(VLOOKUP(J129,AG119:AO124,3,FALSE),"")</f>
        <v>2</v>
      </c>
      <c r="M129" s="59">
        <f>IFERROR(VLOOKUP(J129,AG119:AO124,4,FALSE),"")</f>
        <v>1</v>
      </c>
      <c r="N129" s="59">
        <f>IFERROR(VLOOKUP(J129,AG119:AO124,5,FALSE),"")</f>
        <v>0</v>
      </c>
      <c r="O129" s="59">
        <f>IFERROR(VLOOKUP(J129,AG119:AO124,6,FALSE),"")</f>
        <v>7</v>
      </c>
      <c r="P129" s="59">
        <f>IFERROR(VLOOKUP(J129,AG119:AO124,7,FALSE),"")</f>
        <v>0</v>
      </c>
      <c r="Q129" s="59">
        <f>IFERROR(VLOOKUP(J129,AG119:AO124,8,FALSE),"")</f>
        <v>7</v>
      </c>
      <c r="R129" s="60">
        <f>IFERROR(VLOOKUP(J129,AG119:AO124,9,FALSE),"")</f>
        <v>7</v>
      </c>
      <c r="S129" s="57" t="str">
        <f>IF(AA129="","",IF(AC129=AC130,(IF(AC129=-1,"","Shoot com o 3º")),IF(AA129=1,"",IF(AC129=AC134,(IF(AC129=-1,"","Shoot com o 1º")),IF(AC129=AC128,(IF(AC129=-1,"","Shoot com o 1º")),"")))))</f>
        <v/>
      </c>
      <c r="T129" s="61">
        <f>IFERROR(VLOOKUP(J129,AU136:BD141,8,FALSE),"")</f>
        <v>0</v>
      </c>
      <c r="U129" s="62">
        <f>IFERROR(VLOOKUP(J129,AU136:BD141,9,FALSE),"")</f>
        <v>0</v>
      </c>
      <c r="V129" s="62">
        <f t="shared" ref="V129:V133" si="126">IFERROR(T129-U129,"")</f>
        <v>0</v>
      </c>
      <c r="W129" s="63">
        <f>IFERROR(VLOOKUP(J129,AU136:BD141,10,FALSE),"")</f>
        <v>0</v>
      </c>
      <c r="Y129" s="64">
        <f>IF(AA129="","",IFERROR(VLOOKUP(J129,BG119:BH124,2,FALSE),0))</f>
        <v>0</v>
      </c>
      <c r="Z129" s="65"/>
      <c r="AA129" s="65">
        <f t="shared" si="119"/>
        <v>2</v>
      </c>
      <c r="AB129" s="66">
        <f>VLOOKUP(J129,J119:AB124,13,FALSE)</f>
        <v>0</v>
      </c>
      <c r="AC129" s="67">
        <f t="shared" si="120"/>
        <v>7.0570399989999997</v>
      </c>
      <c r="AD129" s="68">
        <f>IFERROR(LARGE(BF119:BF124,AA129),"")</f>
        <v>7.0570399998999997</v>
      </c>
      <c r="AE129" s="35"/>
      <c r="AF129" s="48">
        <f t="shared" ref="AF129:AF142" si="127">IF(AG129="",AF128,AG129)</f>
        <v>2</v>
      </c>
      <c r="AG129" s="69">
        <f t="shared" ref="AG129:AG142" si="128">IFERROR(IF(AH129="","",(IF(AK129=0,"",AG128+1))),AF128+1)</f>
        <v>2</v>
      </c>
      <c r="AH129" s="70" t="str">
        <f>IF(AH127=2,"",IF(AH127=3,B112,IF(AH127=4,B112,IF(AH127&gt;=5,B112,""))))</f>
        <v>Jose Santos</v>
      </c>
      <c r="AI129" s="71">
        <f t="shared" si="121"/>
        <v>6</v>
      </c>
      <c r="AJ129" s="71">
        <f t="shared" si="121"/>
        <v>0</v>
      </c>
      <c r="AK129" s="70" t="str">
        <f>IF(AH127=2,"",IF(AH127=3,B113,IF(AH127=4,B113,IF(AH127&gt;=5,B113,""))))</f>
        <v>Luis Silva</v>
      </c>
      <c r="AL129" s="71" t="str">
        <f t="shared" ref="AL129:AM142" si="129">IF(F129="","",F129)</f>
        <v/>
      </c>
      <c r="AM129" s="71" t="str">
        <f t="shared" si="129"/>
        <v/>
      </c>
      <c r="AN129" s="71" t="str">
        <f t="shared" ref="AN129:AN142" si="130">IF(AL129="","-",(IF(AL129&gt;AM129,3,(IF(AL129=AM129,1,0)))))</f>
        <v>-</v>
      </c>
      <c r="AO129" s="71" t="str">
        <f t="shared" ref="AO129:AO142" si="131">IF(AL129="","-",(IF(AL129&lt;AM129,3,(IF(AL129=AM129,1,0)))))</f>
        <v>-</v>
      </c>
      <c r="AP129" s="34" t="str">
        <f t="shared" si="122"/>
        <v>V</v>
      </c>
      <c r="AQ129" s="34" t="str">
        <f t="shared" si="123"/>
        <v>D</v>
      </c>
      <c r="AR129" s="34">
        <f t="shared" si="124"/>
        <v>3</v>
      </c>
      <c r="AS129" s="34">
        <f t="shared" si="124"/>
        <v>0</v>
      </c>
      <c r="AT129" s="35"/>
      <c r="AU129" s="35" t="str">
        <f t="shared" si="125"/>
        <v>Jose Santos</v>
      </c>
      <c r="AV129" s="35">
        <f>SUMIFS(AR128:AR142,AH128:AH142,AU129,AK128:AK142,AV127)+SUMIFS(AS128:AS142,AK128:AK142,AU129,AH128:AH142,AV127)</f>
        <v>0</v>
      </c>
      <c r="AW129" s="35">
        <f>SUMIFS(AR128:AR142,AH128:AH142,AU129,AK128:AK142,AW127)+SUMIFS(AS128:AS142,AK128:AK142,AU129,AH128:AH142,AW127)</f>
        <v>0</v>
      </c>
      <c r="AX129" s="35">
        <f>SUMIFS(AR128:AR142,AH128:AH142,AU129,AK128:AK142,AX127)+SUMIFS(AS128:AS142,AK128:AK142,AU129,AH128:AH142,AX127)</f>
        <v>3</v>
      </c>
      <c r="AY129" s="35">
        <f>SUMIFS(AR128:AR142,AH128:AH142,AU129,AK128:AK142,AY127)+SUMIFS(AS128:AS142,AK128:AK142,AU129,AH128:AH142,AY127)</f>
        <v>0</v>
      </c>
      <c r="AZ129" s="35">
        <f>SUMIFS(AR128:AR142,AH128:AH142,AU129,AK128:AK142,AZ127)+SUMIFS(AS128:AS142,AK128:AK142,AU129,AH128:AH142,AZ127)</f>
        <v>0</v>
      </c>
      <c r="BA129" s="35">
        <f>SUMIFS(AR128:AR142,AH128:AH142,AU129,AK128:AK142,BA127)+SUMIFS(AS128:AS142,AK128:AK142,AU129,AH128:AH142,BA127)</f>
        <v>0</v>
      </c>
      <c r="BB129" s="35"/>
      <c r="BC129" s="35"/>
      <c r="BD129" s="35"/>
      <c r="BE129" s="35"/>
      <c r="BF129" s="35"/>
      <c r="BG129" s="35"/>
      <c r="BH129" s="131"/>
      <c r="BI129" s="35"/>
    </row>
    <row r="130" spans="1:61" s="33" customFormat="1" ht="18" customHeight="1" x14ac:dyDescent="0.25">
      <c r="A130" s="56">
        <f t="shared" si="116"/>
        <v>3</v>
      </c>
      <c r="B130" s="72" t="str">
        <f t="shared" si="117"/>
        <v>Manuel Santos</v>
      </c>
      <c r="C130" s="73">
        <f>Sessões!E34</f>
        <v>4</v>
      </c>
      <c r="D130" s="74">
        <f>Sessões!G34</f>
        <v>0</v>
      </c>
      <c r="E130" s="72" t="str">
        <f t="shared" si="118"/>
        <v>Luis Silva</v>
      </c>
      <c r="F130" s="75"/>
      <c r="G130" s="76"/>
      <c r="I130" s="56" t="str">
        <f>IF(AA130="","",CONCATENATE(AA130,A110))</f>
        <v>3D</v>
      </c>
      <c r="J130" s="57" t="str">
        <f>IF(B113="","",VLOOKUP(AD130,BF119:BG124,2,FALSE))</f>
        <v>Jose Santos</v>
      </c>
      <c r="K130" s="58">
        <f>IFERROR(VLOOKUP(J130,AG119:AO124,2,FALSE),"")</f>
        <v>3</v>
      </c>
      <c r="L130" s="59">
        <f>IFERROR(VLOOKUP(J130,AG119:AO124,3,FALSE),"")</f>
        <v>1</v>
      </c>
      <c r="M130" s="59">
        <f>IFERROR(VLOOKUP(J130,AG119:AO124,4,FALSE),"")</f>
        <v>0</v>
      </c>
      <c r="N130" s="59">
        <f>IFERROR(VLOOKUP(J130,AG119:AO124,5,FALSE),"")</f>
        <v>2</v>
      </c>
      <c r="O130" s="59">
        <f>IFERROR(VLOOKUP(J130,AG119:AO124,6,FALSE),"")</f>
        <v>6</v>
      </c>
      <c r="P130" s="59">
        <f>IFERROR(VLOOKUP(J130,AG119:AO124,7,FALSE),"")</f>
        <v>7</v>
      </c>
      <c r="Q130" s="59">
        <f>IFERROR(VLOOKUP(J130,AG119:AO124,8,FALSE),"")</f>
        <v>-1</v>
      </c>
      <c r="R130" s="60">
        <f>IFERROR(VLOOKUP(J130,AG119:AO124,9,FALSE),"")</f>
        <v>3</v>
      </c>
      <c r="S130" s="57" t="str">
        <f>IF(AA130="","",IF(AC130=AC131,(IF(AC130=-1,"","Shoot com o 4º")),IF(AA130=1,"",IF(AC130=AC134,(IF(AC130=-1,"","Shoot com o 1º")),IF(AC130=AC129,(IF(AC130=-1,"","Shoot com o 2º")),"")))))</f>
        <v/>
      </c>
      <c r="T130" s="61">
        <f>IFERROR(VLOOKUP(J130,AU136:BD141,8,FALSE),"")</f>
        <v>0</v>
      </c>
      <c r="U130" s="62">
        <f>IFERROR(VLOOKUP(J130,AU136:BD141,9,FALSE),"")</f>
        <v>0</v>
      </c>
      <c r="V130" s="62">
        <f t="shared" si="126"/>
        <v>0</v>
      </c>
      <c r="W130" s="63">
        <f>IFERROR(VLOOKUP(J130,AU136:BD141,10,FALSE),"")</f>
        <v>0</v>
      </c>
      <c r="Y130" s="64">
        <f>IF(AA130="","",IFERROR(VLOOKUP(J130,BG119:BH124,2,FALSE),0))</f>
        <v>0</v>
      </c>
      <c r="Z130" s="65"/>
      <c r="AA130" s="65">
        <f t="shared" si="119"/>
        <v>3</v>
      </c>
      <c r="AB130" s="66">
        <f>VLOOKUP(J130,J119:AB124,13,FALSE)</f>
        <v>0</v>
      </c>
      <c r="AC130" s="67">
        <f t="shared" si="120"/>
        <v>2.9990299989999998</v>
      </c>
      <c r="AD130" s="68">
        <f>IFERROR(LARGE(BF119:BF124,AA130),"")</f>
        <v>2.9990299997999998</v>
      </c>
      <c r="AE130" s="35"/>
      <c r="AF130" s="48">
        <f t="shared" si="127"/>
        <v>3</v>
      </c>
      <c r="AG130" s="69">
        <f t="shared" si="128"/>
        <v>3</v>
      </c>
      <c r="AH130" s="70" t="str">
        <f>IF(AH127=2,"",IF(AH127=3,B111,IF(AH127=4,B111,IF(AH127&gt;=5,B114,""))))</f>
        <v>Manuel Santos</v>
      </c>
      <c r="AI130" s="71">
        <f t="shared" si="121"/>
        <v>4</v>
      </c>
      <c r="AJ130" s="71">
        <f t="shared" si="121"/>
        <v>0</v>
      </c>
      <c r="AK130" s="70" t="str">
        <f>IF(AH127=2,"",IF(AH127=3,B112,IF(AH127=4,B113,IF(AH127&gt;=5,B116,""))))</f>
        <v>Luis Silva</v>
      </c>
      <c r="AL130" s="71" t="str">
        <f t="shared" si="129"/>
        <v/>
      </c>
      <c r="AM130" s="71" t="str">
        <f t="shared" si="129"/>
        <v/>
      </c>
      <c r="AN130" s="71" t="str">
        <f t="shared" si="130"/>
        <v>-</v>
      </c>
      <c r="AO130" s="71" t="str">
        <f t="shared" si="131"/>
        <v>-</v>
      </c>
      <c r="AP130" s="34" t="str">
        <f t="shared" si="122"/>
        <v>V</v>
      </c>
      <c r="AQ130" s="34" t="str">
        <f t="shared" si="123"/>
        <v>D</v>
      </c>
      <c r="AR130" s="34">
        <f t="shared" si="124"/>
        <v>3</v>
      </c>
      <c r="AS130" s="34">
        <f t="shared" si="124"/>
        <v>0</v>
      </c>
      <c r="AT130" s="35"/>
      <c r="AU130" s="35" t="str">
        <f t="shared" si="125"/>
        <v>Luis Silva</v>
      </c>
      <c r="AV130" s="35">
        <f>SUMIFS(AR128:AR142,AH128:AH142,AU130,AK128:AK142,AV127)+SUMIFS(AS128:AS142,AK128:AK142,AU130,AH128:AH142,AV127)</f>
        <v>0</v>
      </c>
      <c r="AW130" s="35">
        <f>SUMIFS(AR128:AR142,AH128:AH142,AU130,AK128:AK142,AW127)+SUMIFS(AS128:AS142,AK128:AK142,AU130,AH128:AH142,AW127)</f>
        <v>0</v>
      </c>
      <c r="AX130" s="35">
        <f>SUMIFS(AR128:AR142,AH128:AH142,AU130,AK128:AK142,AX127)+SUMIFS(AS128:AS142,AK128:AK142,AU130,AH128:AH142,AX127)</f>
        <v>0</v>
      </c>
      <c r="AY130" s="35">
        <f>SUMIFS(AR128:AR142,AH128:AH142,AU130,AK128:AK142,AY127)+SUMIFS(AS128:AS142,AK128:AK142,AU130,AH128:AH142,AY127)</f>
        <v>0</v>
      </c>
      <c r="AZ130" s="35">
        <f>SUMIFS(AR128:AR142,AH128:AH142,AU130,AK128:AK142,AZ127)+SUMIFS(AS128:AS142,AK128:AK142,AU130,AH128:AH142,AZ127)</f>
        <v>0</v>
      </c>
      <c r="BA130" s="35">
        <f>SUMIFS(AR128:AR142,AH128:AH142,AU130,AK128:AK142,BA127)+SUMIFS(AS128:AS142,AK128:AK142,AU130,AH128:AH142,BA127)</f>
        <v>0</v>
      </c>
      <c r="BB130" s="35"/>
      <c r="BC130" s="35"/>
      <c r="BD130" s="35"/>
      <c r="BE130" s="35"/>
      <c r="BF130" s="35"/>
      <c r="BG130" s="35"/>
      <c r="BH130" s="131"/>
      <c r="BI130" s="35"/>
    </row>
    <row r="131" spans="1:61" s="33" customFormat="1" ht="18" customHeight="1" x14ac:dyDescent="0.25">
      <c r="A131" s="56">
        <f t="shared" si="116"/>
        <v>4</v>
      </c>
      <c r="B131" s="72" t="str">
        <f t="shared" si="117"/>
        <v>Jose Santos</v>
      </c>
      <c r="C131" s="73">
        <f>Sessões!E35</f>
        <v>0</v>
      </c>
      <c r="D131" s="74">
        <f>Sessões!G35</f>
        <v>4</v>
      </c>
      <c r="E131" s="72" t="str">
        <f t="shared" si="118"/>
        <v>Nuno Noronha</v>
      </c>
      <c r="F131" s="75"/>
      <c r="G131" s="76"/>
      <c r="I131" s="56" t="str">
        <f>IF(AA131="","",CONCATENATE(AA131,A110))</f>
        <v>4D</v>
      </c>
      <c r="J131" s="57" t="str">
        <f>IF(B114="","",VLOOKUP(AD131,BF119:BG124,2,FALSE))</f>
        <v>Luis Silva</v>
      </c>
      <c r="K131" s="58">
        <f>IFERROR(VLOOKUP(J131,AG119:AO124,2,FALSE),"")</f>
        <v>3</v>
      </c>
      <c r="L131" s="59">
        <f>IFERROR(VLOOKUP(J131,AG119:AO124,3,FALSE),"")</f>
        <v>0</v>
      </c>
      <c r="M131" s="59">
        <f>IFERROR(VLOOKUP(J131,AG119:AO124,4,FALSE),"")</f>
        <v>0</v>
      </c>
      <c r="N131" s="59">
        <f>IFERROR(VLOOKUP(J131,AG119:AO124,5,FALSE),"")</f>
        <v>3</v>
      </c>
      <c r="O131" s="59">
        <f>IFERROR(VLOOKUP(J131,AG119:AO124,6,FALSE),"")</f>
        <v>2</v>
      </c>
      <c r="P131" s="59">
        <f>IFERROR(VLOOKUP(J131,AG119:AO124,7,FALSE),"")</f>
        <v>15</v>
      </c>
      <c r="Q131" s="59">
        <f>IFERROR(VLOOKUP(J131,AG119:AO124,8,FALSE),"")</f>
        <v>-13</v>
      </c>
      <c r="R131" s="60">
        <f>IFERROR(VLOOKUP(J131,AG119:AO124,9,FALSE),"")</f>
        <v>0</v>
      </c>
      <c r="S131" s="57" t="str">
        <f>IF(AA131="","",IF(AC131=AC132,(IF(AC131=-1,"","Shoot com o 5º")),IF(AA131=1,"",IF(AC131=AC134,(IF(AC131=-1,"","Shoot com o 1º")),IF(AC131=AC130,(IF(AC131=-1,"","Shoot com o 3º")),"")))))</f>
        <v/>
      </c>
      <c r="T131" s="61">
        <f>IFERROR(VLOOKUP(J131,AU136:BD141,8,FALSE),"")</f>
        <v>0</v>
      </c>
      <c r="U131" s="62">
        <f>IFERROR(VLOOKUP(J131,AU136:BD141,9,FALSE),"")</f>
        <v>0</v>
      </c>
      <c r="V131" s="62">
        <f t="shared" si="126"/>
        <v>0</v>
      </c>
      <c r="W131" s="63">
        <f>IFERROR(VLOOKUP(J131,AU136:BD141,10,FALSE),"")</f>
        <v>0</v>
      </c>
      <c r="Y131" s="64">
        <f>IF(AA131="","",IFERROR(VLOOKUP(J131,BG119:BH124,2,FALSE),0))</f>
        <v>0</v>
      </c>
      <c r="Z131" s="65"/>
      <c r="AA131" s="65">
        <f t="shared" si="119"/>
        <v>4</v>
      </c>
      <c r="AB131" s="66">
        <f>VLOOKUP(J131,J119:AB124,13,FALSE)</f>
        <v>0</v>
      </c>
      <c r="AC131" s="67">
        <f t="shared" si="120"/>
        <v>-1.3010000000000001E-2</v>
      </c>
      <c r="AD131" s="68">
        <f>IFERROR(LARGE(BF119:BF124,AA131),"")</f>
        <v>-1.3010000300000001E-2</v>
      </c>
      <c r="AE131" s="35"/>
      <c r="AF131" s="48">
        <f t="shared" si="127"/>
        <v>4</v>
      </c>
      <c r="AG131" s="69">
        <f t="shared" si="128"/>
        <v>4</v>
      </c>
      <c r="AH131" s="70" t="str">
        <f>IF(AH127=2,"",IF(AH127=3,"",IF(AH127=4,B112,IF(AH127&gt;=5,B112,""))))</f>
        <v>Jose Santos</v>
      </c>
      <c r="AI131" s="71">
        <f t="shared" si="121"/>
        <v>0</v>
      </c>
      <c r="AJ131" s="71">
        <f t="shared" si="121"/>
        <v>4</v>
      </c>
      <c r="AK131" s="70" t="str">
        <f>IF(AH127=2,"",IF(AH127=3,"",IF(AH127=4,B114,IF(AH127&gt;=5,B114,""))))</f>
        <v>Nuno Noronha</v>
      </c>
      <c r="AL131" s="71" t="str">
        <f t="shared" si="129"/>
        <v/>
      </c>
      <c r="AM131" s="71" t="str">
        <f t="shared" si="129"/>
        <v/>
      </c>
      <c r="AN131" s="71" t="str">
        <f t="shared" si="130"/>
        <v>-</v>
      </c>
      <c r="AO131" s="71" t="str">
        <f t="shared" si="131"/>
        <v>-</v>
      </c>
      <c r="AP131" s="34" t="str">
        <f t="shared" si="122"/>
        <v>D</v>
      </c>
      <c r="AQ131" s="34" t="str">
        <f t="shared" si="123"/>
        <v>V</v>
      </c>
      <c r="AR131" s="34">
        <f t="shared" si="124"/>
        <v>0</v>
      </c>
      <c r="AS131" s="34">
        <f t="shared" si="124"/>
        <v>3</v>
      </c>
      <c r="AT131" s="35"/>
      <c r="AU131" s="35" t="str">
        <f t="shared" si="125"/>
        <v>Nuno Noronha</v>
      </c>
      <c r="AV131" s="35">
        <f>SUMIFS(AR128:AR142,AH128:AH142,AU131,AK128:AK142,AV127)+SUMIFS(AS128:AS142,AK128:AK142,AU131,AH128:AH142,AV127)</f>
        <v>1</v>
      </c>
      <c r="AW131" s="35">
        <f>SUMIFS(AR128:AR142,AH128:AH142,AU131,AK128:AK142,AW127)+SUMIFS(AS128:AS142,AK128:AK142,AU131,AH128:AH142,AW127)</f>
        <v>3</v>
      </c>
      <c r="AX131" s="35">
        <f>SUMIFS(AR128:AR142,AH128:AH142,AU131,AK128:AK142,AX127)+SUMIFS(AS128:AS142,AK128:AK142,AU131,AH128:AH142,AX127)</f>
        <v>3</v>
      </c>
      <c r="AY131" s="35">
        <f>SUMIFS(AR128:AR142,AH128:AH142,AU131,AK128:AK142,AY127)+SUMIFS(AS128:AS142,AK128:AK142,AU131,AH128:AH142,AY127)</f>
        <v>0</v>
      </c>
      <c r="AZ131" s="35">
        <f>SUMIFS(AR128:AR142,AH128:AH142,AU131,AK128:AK142,AZ127)+SUMIFS(AS128:AS142,AK128:AK142,AU131,AH128:AH142,AZ127)</f>
        <v>0</v>
      </c>
      <c r="BA131" s="35">
        <f>SUMIFS(AR128:AR142,AH128:AH142,AU131,AK128:AK142,BA127)+SUMIFS(AS128:AS142,AK128:AK142,AU131,AH128:AH142,BA127)</f>
        <v>0</v>
      </c>
      <c r="BB131" s="35"/>
      <c r="BC131" s="35"/>
      <c r="BD131" s="35"/>
      <c r="BE131" s="35"/>
      <c r="BF131" s="35"/>
      <c r="BG131" s="35"/>
      <c r="BH131" s="131"/>
      <c r="BI131" s="35"/>
    </row>
    <row r="132" spans="1:61" s="33" customFormat="1" ht="18" customHeight="1" x14ac:dyDescent="0.25">
      <c r="A132" s="56">
        <f t="shared" si="116"/>
        <v>5</v>
      </c>
      <c r="B132" s="72" t="str">
        <f t="shared" si="117"/>
        <v>Manuel Santos</v>
      </c>
      <c r="C132" s="73">
        <v>3</v>
      </c>
      <c r="D132" s="74">
        <v>0</v>
      </c>
      <c r="E132" s="72" t="str">
        <f t="shared" si="118"/>
        <v>Jose Santos</v>
      </c>
      <c r="F132" s="75"/>
      <c r="G132" s="76"/>
      <c r="I132" s="56" t="str">
        <f>IF(AA132="","",CONCATENATE(AA132,A110))</f>
        <v/>
      </c>
      <c r="J132" s="57" t="str">
        <f>IF(B115="","",VLOOKUP(AD132,BF119:BG124,2,FALSE))</f>
        <v/>
      </c>
      <c r="K132" s="58" t="str">
        <f>IFERROR(VLOOKUP(J132,AG119:AO124,2,FALSE),"")</f>
        <v/>
      </c>
      <c r="L132" s="59" t="str">
        <f>IFERROR(VLOOKUP(J132,AG119:AO124,3,FALSE),"")</f>
        <v/>
      </c>
      <c r="M132" s="59" t="str">
        <f>IFERROR(VLOOKUP(J132,AG119:AO124,4,FALSE),"")</f>
        <v/>
      </c>
      <c r="N132" s="59" t="str">
        <f>IFERROR(VLOOKUP(J132,AG119:AO124,5,FALSE),"")</f>
        <v/>
      </c>
      <c r="O132" s="59" t="str">
        <f>IFERROR(VLOOKUP(J132,AG119:AO124,6,FALSE),"")</f>
        <v/>
      </c>
      <c r="P132" s="59" t="str">
        <f>IFERROR(VLOOKUP(J132,AG119:AO124,7,FALSE),"")</f>
        <v/>
      </c>
      <c r="Q132" s="59" t="str">
        <f>IFERROR(VLOOKUP(J132,AG119:AO124,8,FALSE),"")</f>
        <v/>
      </c>
      <c r="R132" s="60" t="str">
        <f>IFERROR(VLOOKUP(J132,AG119:AO124,9,FALSE),"")</f>
        <v/>
      </c>
      <c r="S132" s="57" t="str">
        <f>IF(AA132="","",IF(AC132=AC133,(IF(AC132=-1,"","Shoot com o 6º")),IF(AA132=1,"",IF(AC132=AC134,(IF(AC132=-1,"","Shoot com o 1º")),IF(AC132=AC131,(IF(AC132=-1,"","Shoot com o 4º")),"")))))</f>
        <v/>
      </c>
      <c r="T132" s="61" t="str">
        <f>IFERROR(VLOOKUP(J132,AU136:BD141,8,FALSE),"")</f>
        <v/>
      </c>
      <c r="U132" s="62" t="str">
        <f>IFERROR(VLOOKUP(J132,AU136:BD141,9,FALSE),"")</f>
        <v/>
      </c>
      <c r="V132" s="62" t="str">
        <f t="shared" si="126"/>
        <v/>
      </c>
      <c r="W132" s="63" t="str">
        <f>IFERROR(VLOOKUP(J132,AU136:BD141,10,FALSE),"")</f>
        <v/>
      </c>
      <c r="Y132" s="64" t="str">
        <f>IF(AA132="","",IFERROR(VLOOKUP(J132,BG119:BH124,2,FALSE),0))</f>
        <v/>
      </c>
      <c r="Z132" s="65"/>
      <c r="AA132" s="65" t="str">
        <f t="shared" si="119"/>
        <v/>
      </c>
      <c r="AB132" s="66" t="str">
        <f>VLOOKUP(J132,J119:AB124,13,FALSE)</f>
        <v/>
      </c>
      <c r="AC132" s="67" t="str">
        <f t="shared" si="120"/>
        <v/>
      </c>
      <c r="AD132" s="68" t="str">
        <f>IFERROR(LARGE(BF119:BF124,AA132),"")</f>
        <v/>
      </c>
      <c r="AE132" s="35"/>
      <c r="AF132" s="48">
        <f t="shared" si="127"/>
        <v>5</v>
      </c>
      <c r="AG132" s="69">
        <f t="shared" si="128"/>
        <v>5</v>
      </c>
      <c r="AH132" s="70" t="str">
        <f>IF(AH127=2,"",IF(AH127=3,"",IF(AH127=4,B111,IF(AH127&gt;=5,B113,""))))</f>
        <v>Manuel Santos</v>
      </c>
      <c r="AI132" s="71">
        <f t="shared" si="121"/>
        <v>3</v>
      </c>
      <c r="AJ132" s="71">
        <f t="shared" si="121"/>
        <v>0</v>
      </c>
      <c r="AK132" s="70" t="str">
        <f>IF(AH127=2,"",IF(AH127=3,"",IF(AH127=4,B112,IF(AH127&gt;=5,B115,""))))</f>
        <v>Jose Santos</v>
      </c>
      <c r="AL132" s="71" t="str">
        <f t="shared" si="129"/>
        <v/>
      </c>
      <c r="AM132" s="71" t="str">
        <f t="shared" si="129"/>
        <v/>
      </c>
      <c r="AN132" s="71" t="str">
        <f t="shared" si="130"/>
        <v>-</v>
      </c>
      <c r="AO132" s="71" t="str">
        <f t="shared" si="131"/>
        <v>-</v>
      </c>
      <c r="AP132" s="34" t="str">
        <f t="shared" si="122"/>
        <v>V</v>
      </c>
      <c r="AQ132" s="34" t="str">
        <f t="shared" si="123"/>
        <v>D</v>
      </c>
      <c r="AR132" s="34">
        <f t="shared" si="124"/>
        <v>3</v>
      </c>
      <c r="AS132" s="34">
        <f t="shared" si="124"/>
        <v>0</v>
      </c>
      <c r="AT132" s="35"/>
      <c r="AU132" s="35">
        <f t="shared" si="125"/>
        <v>0</v>
      </c>
      <c r="AV132" s="35">
        <f>SUMIFS(AR128:AR142,AH128:AH142,AU132,AK128:AK142,AV127)+SUMIFS(AS128:AS142,AK128:AK142,AU132,AH128:AH142,AV127)</f>
        <v>0</v>
      </c>
      <c r="AW132" s="35">
        <f>SUMIFS(AR128:AR142,AH128:AH142,AU132,AK128:AK142,AW127)+SUMIFS(AS128:AS142,AK128:AK142,AU132,AH128:AH142,AW127)</f>
        <v>0</v>
      </c>
      <c r="AX132" s="35">
        <f>SUMIFS(AR128:AR142,AH128:AH142,AU132,AK128:AK142,AX127)+SUMIFS(AS128:AS142,AK128:AK142,AU132,AH128:AH142,AX127)</f>
        <v>0</v>
      </c>
      <c r="AY132" s="35">
        <f>SUMIFS(AR128:AR142,AH128:AH142,AU132,AK128:AK142,AY127)+SUMIFS(AS128:AS142,AK128:AK142,AU132,AH128:AH142,AY127)</f>
        <v>0</v>
      </c>
      <c r="AZ132" s="35">
        <f>SUMIFS(AR128:AR142,AH128:AH142,AU132,AK128:AK142,AZ127)+SUMIFS(AS128:AS142,AK128:AK142,AU132,AH128:AH142,AZ127)</f>
        <v>0</v>
      </c>
      <c r="BA132" s="35">
        <f>SUMIFS(AR128:AR142,AH128:AH142,AU132,AK128:AK142,BA127)+SUMIFS(AS128:AS142,AK128:AK142,AU132,AH128:AH142,BA127)</f>
        <v>0</v>
      </c>
      <c r="BB132" s="35"/>
      <c r="BC132" s="35"/>
      <c r="BD132" s="35"/>
      <c r="BE132" s="35"/>
      <c r="BF132" s="35"/>
      <c r="BG132" s="35"/>
      <c r="BH132" s="131"/>
      <c r="BI132" s="35"/>
    </row>
    <row r="133" spans="1:61" s="33" customFormat="1" ht="18" customHeight="1" x14ac:dyDescent="0.25">
      <c r="A133" s="56">
        <f t="shared" si="116"/>
        <v>6</v>
      </c>
      <c r="B133" s="72" t="str">
        <f t="shared" si="117"/>
        <v>Luis Silva</v>
      </c>
      <c r="C133" s="73">
        <v>2</v>
      </c>
      <c r="D133" s="74">
        <v>5</v>
      </c>
      <c r="E133" s="72" t="str">
        <f t="shared" si="118"/>
        <v>Nuno Noronha</v>
      </c>
      <c r="F133" s="75"/>
      <c r="G133" s="76"/>
      <c r="I133" s="56" t="str">
        <f>IF(AA133="","",CONCATENATE(AA133,A110))</f>
        <v/>
      </c>
      <c r="J133" s="57" t="str">
        <f>IF(B116="","",VLOOKUP(AD133,BF119:BG124,2,FALSE))</f>
        <v/>
      </c>
      <c r="K133" s="58" t="str">
        <f>IFERROR(VLOOKUP(J133,AG119:AO124,2,FALSE),"")</f>
        <v/>
      </c>
      <c r="L133" s="59" t="str">
        <f>IFERROR(VLOOKUP(J133,AG119:AO124,3,FALSE),"")</f>
        <v/>
      </c>
      <c r="M133" s="59" t="str">
        <f>IFERROR(VLOOKUP(J133,AG119:AO124,4,FALSE),"")</f>
        <v/>
      </c>
      <c r="N133" s="59" t="str">
        <f>IFERROR(VLOOKUP(J133,AG119:AO124,5,FALSE),"")</f>
        <v/>
      </c>
      <c r="O133" s="59" t="str">
        <f>IFERROR(VLOOKUP(J133,AG119:AO124,6,FALSE),"")</f>
        <v/>
      </c>
      <c r="P133" s="59" t="str">
        <f>IFERROR(VLOOKUP(J133,AG119:AO124,7,FALSE),"")</f>
        <v/>
      </c>
      <c r="Q133" s="59" t="str">
        <f>IFERROR(VLOOKUP(J133,AG119:AO124,8,FALSE),"")</f>
        <v/>
      </c>
      <c r="R133" s="60" t="str">
        <f>IFERROR(VLOOKUP(J133,AG119:AO124,9,FALSE),"")</f>
        <v/>
      </c>
      <c r="S133" s="57" t="str">
        <f>IF(AA133="","",IF(AC133=AC134,(IF(AC133=-1,"","Shoot com o 1º")),IF(AA133=1,"",IF(AC133=AC134,(IF(AC133=-1,"","Shoot com o 1º")),IF(AC133=AC132,(IF(AC133=-1,"","Shoot com o 5º")),"")))))</f>
        <v/>
      </c>
      <c r="T133" s="61" t="str">
        <f>IFERROR(VLOOKUP(J133,AU136:BD141,8,FALSE),"")</f>
        <v/>
      </c>
      <c r="U133" s="62" t="str">
        <f>IFERROR(VLOOKUP(J133,AU136:BD141,9,FALSE),"")</f>
        <v/>
      </c>
      <c r="V133" s="62" t="str">
        <f t="shared" si="126"/>
        <v/>
      </c>
      <c r="W133" s="63" t="str">
        <f>IFERROR(VLOOKUP(J133,AU136:BD141,10,FALSE),"")</f>
        <v/>
      </c>
      <c r="Y133" s="64" t="str">
        <f>IF(AA133="","",IFERROR(VLOOKUP(J133,BG119:BH124,2,FALSE),0))</f>
        <v/>
      </c>
      <c r="Z133" s="65"/>
      <c r="AA133" s="65" t="str">
        <f t="shared" si="119"/>
        <v/>
      </c>
      <c r="AB133" s="66" t="str">
        <f>VLOOKUP(J133,J119:AB124,13,FALSE)</f>
        <v/>
      </c>
      <c r="AC133" s="67" t="str">
        <f t="shared" si="120"/>
        <v/>
      </c>
      <c r="AD133" s="68" t="str">
        <f>IFERROR(LARGE(BF119:BF124,AA133),"")</f>
        <v/>
      </c>
      <c r="AE133" s="35"/>
      <c r="AF133" s="48">
        <f t="shared" si="127"/>
        <v>6</v>
      </c>
      <c r="AG133" s="69">
        <f t="shared" si="128"/>
        <v>6</v>
      </c>
      <c r="AH133" s="70" t="str">
        <f>IF(AH127=2,"",IF(AH127=3,"",IF(AH127=4,B113,IF(AH127&gt;=5,B111,""))))</f>
        <v>Luis Silva</v>
      </c>
      <c r="AI133" s="71">
        <f t="shared" si="121"/>
        <v>2</v>
      </c>
      <c r="AJ133" s="71">
        <f t="shared" si="121"/>
        <v>5</v>
      </c>
      <c r="AK133" s="70" t="str">
        <f>IF(AH127=2,"",IF(AH127=3,"",IF(AH127=4,B114,IF(AH127&gt;=5,B116,""))))</f>
        <v>Nuno Noronha</v>
      </c>
      <c r="AL133" s="71" t="str">
        <f t="shared" si="129"/>
        <v/>
      </c>
      <c r="AM133" s="71" t="str">
        <f t="shared" si="129"/>
        <v/>
      </c>
      <c r="AN133" s="71" t="str">
        <f t="shared" si="130"/>
        <v>-</v>
      </c>
      <c r="AO133" s="71" t="str">
        <f t="shared" si="131"/>
        <v>-</v>
      </c>
      <c r="AP133" s="34" t="str">
        <f t="shared" si="122"/>
        <v>D</v>
      </c>
      <c r="AQ133" s="34" t="str">
        <f t="shared" si="123"/>
        <v>V</v>
      </c>
      <c r="AR133" s="34">
        <f t="shared" si="124"/>
        <v>0</v>
      </c>
      <c r="AS133" s="34">
        <f t="shared" si="124"/>
        <v>3</v>
      </c>
      <c r="AT133" s="35"/>
      <c r="AU133" s="35">
        <f t="shared" si="125"/>
        <v>0</v>
      </c>
      <c r="AV133" s="35">
        <f>SUMIFS(AR128:AR142,AH128:AH142,AU133,AK128:AK142,AV127)+SUMIFS(AS128:AS142,AK128:AK142,AU133,AH128:AH142,AV127)</f>
        <v>0</v>
      </c>
      <c r="AW133" s="35">
        <f>SUMIFS(AR128:AR142,AH128:AH142,AU133,AK128:AK142,AW127)+SUMIFS(AS128:AS142,AK128:AK142,AU133,AH128:AH142,AW127)</f>
        <v>0</v>
      </c>
      <c r="AX133" s="35">
        <f>SUMIFS(AR128:AR142,AH128:AH142,AU133,AK128:AK142,AX127)+SUMIFS(AS128:AS142,AK128:AK142,AU133,AH128:AH142,AX127)</f>
        <v>0</v>
      </c>
      <c r="AY133" s="35">
        <f>SUMIFS(AR128:AR142,AH128:AH142,AU133,AK128:AK142,AY127)+SUMIFS(AS128:AS142,AK128:AK142,AU133,AH128:AH142,AY127)</f>
        <v>0</v>
      </c>
      <c r="AZ133" s="35">
        <f>SUMIFS(AR128:AR142,AH128:AH142,AU133,AK128:AK142,AZ127)+SUMIFS(AS128:AS142,AK128:AK142,AU133,AH128:AH142,AZ127)</f>
        <v>0</v>
      </c>
      <c r="BA133" s="35">
        <f>SUMIFS(AR128:AR142,AH128:AH142,AU133,AK128:AK142,BA127)+SUMIFS(AS128:AS142,AK128:AK142,AU133,AH128:AH142,BA127)</f>
        <v>0</v>
      </c>
      <c r="BB133" s="35"/>
      <c r="BC133" s="35"/>
      <c r="BD133" s="35"/>
      <c r="BE133" s="35"/>
      <c r="BF133" s="35"/>
      <c r="BG133" s="35"/>
      <c r="BH133" s="131"/>
      <c r="BI133" s="35"/>
    </row>
    <row r="134" spans="1:61" s="33" customFormat="1" ht="18" hidden="1" customHeight="1" x14ac:dyDescent="0.25">
      <c r="A134" s="56" t="str">
        <f t="shared" si="116"/>
        <v/>
      </c>
      <c r="B134" s="72" t="str">
        <f t="shared" si="117"/>
        <v/>
      </c>
      <c r="C134" s="73"/>
      <c r="D134" s="74"/>
      <c r="E134" s="72" t="str">
        <f t="shared" si="118"/>
        <v/>
      </c>
      <c r="F134" s="75"/>
      <c r="G134" s="76"/>
      <c r="Y134" s="34"/>
      <c r="Z134" s="35"/>
      <c r="AA134" s="35"/>
      <c r="AB134" s="66">
        <f>AB128</f>
        <v>0</v>
      </c>
      <c r="AC134" s="67">
        <f>AC128</f>
        <v>7.0570599989999998</v>
      </c>
      <c r="AD134" s="37"/>
      <c r="AE134" s="35"/>
      <c r="AF134" s="48">
        <f t="shared" si="127"/>
        <v>6</v>
      </c>
      <c r="AG134" s="69" t="str">
        <f t="shared" si="128"/>
        <v/>
      </c>
      <c r="AH134" s="70" t="str">
        <f>IF(AH127=2,"",IF(AH127=3,"",IF(AH127=4,"",IF(AH127&gt;=5,B111,""))))</f>
        <v/>
      </c>
      <c r="AI134" s="71" t="str">
        <f t="shared" si="121"/>
        <v/>
      </c>
      <c r="AJ134" s="71" t="str">
        <f t="shared" si="121"/>
        <v/>
      </c>
      <c r="AK134" s="70" t="str">
        <f>IF(AH127=2,"",IF(AH127=3,"",IF(AH127=4,"",IF(AH127&gt;=5,B114,""))))</f>
        <v/>
      </c>
      <c r="AL134" s="71" t="str">
        <f t="shared" si="129"/>
        <v/>
      </c>
      <c r="AM134" s="71" t="str">
        <f t="shared" si="129"/>
        <v/>
      </c>
      <c r="AN134" s="71" t="str">
        <f t="shared" si="130"/>
        <v>-</v>
      </c>
      <c r="AO134" s="71" t="str">
        <f t="shared" si="131"/>
        <v>-</v>
      </c>
      <c r="AP134" s="34" t="str">
        <f t="shared" si="122"/>
        <v>-</v>
      </c>
      <c r="AQ134" s="34" t="str">
        <f t="shared" si="123"/>
        <v>-</v>
      </c>
      <c r="AR134" s="34">
        <f t="shared" si="124"/>
        <v>0</v>
      </c>
      <c r="AS134" s="34">
        <f t="shared" si="124"/>
        <v>0</v>
      </c>
      <c r="AT134" s="35"/>
      <c r="AU134" s="35"/>
      <c r="AV134" s="35"/>
      <c r="AW134" s="35"/>
      <c r="AX134" s="35"/>
      <c r="AY134" s="35"/>
      <c r="AZ134" s="35"/>
      <c r="BA134" s="35"/>
      <c r="BB134" s="35" t="s">
        <v>13</v>
      </c>
      <c r="BC134" s="35" t="s">
        <v>14</v>
      </c>
      <c r="BD134" s="35" t="s">
        <v>16</v>
      </c>
      <c r="BE134" s="35"/>
      <c r="BF134" s="35"/>
      <c r="BG134" s="35"/>
      <c r="BH134" s="131"/>
      <c r="BI134" s="35"/>
    </row>
    <row r="135" spans="1:61" s="33" customFormat="1" ht="18" hidden="1" customHeight="1" x14ac:dyDescent="0.25">
      <c r="A135" s="56" t="str">
        <f t="shared" si="116"/>
        <v/>
      </c>
      <c r="B135" s="72" t="str">
        <f t="shared" si="117"/>
        <v/>
      </c>
      <c r="C135" s="73"/>
      <c r="D135" s="74"/>
      <c r="E135" s="72" t="str">
        <f t="shared" si="118"/>
        <v/>
      </c>
      <c r="F135" s="75"/>
      <c r="G135" s="76"/>
      <c r="Y135" s="34"/>
      <c r="Z135" s="35"/>
      <c r="AA135" s="35"/>
      <c r="AB135" s="36"/>
      <c r="AC135" s="36"/>
      <c r="AD135" s="37"/>
      <c r="AE135" s="35"/>
      <c r="AF135" s="48">
        <f t="shared" si="127"/>
        <v>6</v>
      </c>
      <c r="AG135" s="69" t="str">
        <f t="shared" si="128"/>
        <v/>
      </c>
      <c r="AH135" s="70" t="str">
        <f>IF(AH127=2,"",IF(AH127=3,"",IF(AH127=4,"",IF(AH127&gt;=5,B112,""))))</f>
        <v/>
      </c>
      <c r="AI135" s="71" t="str">
        <f t="shared" si="121"/>
        <v/>
      </c>
      <c r="AJ135" s="71" t="str">
        <f t="shared" si="121"/>
        <v/>
      </c>
      <c r="AK135" s="70" t="str">
        <f>IF(AH127=2,"",IF(AH127=3,"",IF(AH127=4,"",IF(AH127&gt;=5,B115,""))))</f>
        <v/>
      </c>
      <c r="AL135" s="71" t="str">
        <f t="shared" si="129"/>
        <v/>
      </c>
      <c r="AM135" s="71" t="str">
        <f t="shared" si="129"/>
        <v/>
      </c>
      <c r="AN135" s="71" t="str">
        <f t="shared" si="130"/>
        <v>-</v>
      </c>
      <c r="AO135" s="71" t="str">
        <f t="shared" si="131"/>
        <v>-</v>
      </c>
      <c r="AP135" s="34" t="str">
        <f t="shared" si="122"/>
        <v>-</v>
      </c>
      <c r="AQ135" s="34" t="str">
        <f t="shared" si="123"/>
        <v>-</v>
      </c>
      <c r="AR135" s="34">
        <f t="shared" si="124"/>
        <v>0</v>
      </c>
      <c r="AS135" s="34">
        <f t="shared" si="124"/>
        <v>0</v>
      </c>
      <c r="AT135" s="35"/>
      <c r="AU135" s="49" t="s">
        <v>22</v>
      </c>
      <c r="AV135" s="35" t="str">
        <f t="shared" ref="AV135:BA135" si="132">AV127</f>
        <v>Manuel Santos</v>
      </c>
      <c r="AW135" s="35" t="str">
        <f t="shared" si="132"/>
        <v>Jose Santos</v>
      </c>
      <c r="AX135" s="35" t="str">
        <f t="shared" si="132"/>
        <v>Luis Silva</v>
      </c>
      <c r="AY135" s="35" t="str">
        <f t="shared" si="132"/>
        <v>Nuno Noronha</v>
      </c>
      <c r="AZ135" s="35">
        <f t="shared" si="132"/>
        <v>0</v>
      </c>
      <c r="BA135" s="35">
        <f t="shared" si="132"/>
        <v>0</v>
      </c>
      <c r="BB135" s="35" t="s">
        <v>41</v>
      </c>
      <c r="BC135" s="35" t="str">
        <f>AU142</f>
        <v>Sofridos</v>
      </c>
      <c r="BD135" s="35" t="s">
        <v>42</v>
      </c>
      <c r="BE135" s="35"/>
      <c r="BF135" s="35"/>
      <c r="BG135" s="35"/>
      <c r="BH135" s="131"/>
      <c r="BI135" s="35"/>
    </row>
    <row r="136" spans="1:61" s="33" customFormat="1" ht="18" hidden="1" customHeight="1" x14ac:dyDescent="0.25">
      <c r="A136" s="56" t="str">
        <f t="shared" si="116"/>
        <v/>
      </c>
      <c r="B136" s="72" t="str">
        <f t="shared" si="117"/>
        <v/>
      </c>
      <c r="C136" s="73"/>
      <c r="D136" s="74"/>
      <c r="E136" s="72" t="str">
        <f t="shared" si="118"/>
        <v/>
      </c>
      <c r="F136" s="75"/>
      <c r="G136" s="76"/>
      <c r="Y136" s="34"/>
      <c r="Z136" s="35"/>
      <c r="AA136" s="35"/>
      <c r="AB136" s="36"/>
      <c r="AC136" s="36"/>
      <c r="AD136" s="36"/>
      <c r="AE136" s="35"/>
      <c r="AF136" s="48">
        <f t="shared" si="127"/>
        <v>6</v>
      </c>
      <c r="AG136" s="69" t="str">
        <f t="shared" si="128"/>
        <v/>
      </c>
      <c r="AH136" s="70" t="str">
        <f>IF(AH127=2,"",IF(AH127=3,"",IF(AH127=4,"",IF(AH127&gt;=5,B113,""))))</f>
        <v/>
      </c>
      <c r="AI136" s="71" t="str">
        <f t="shared" si="121"/>
        <v/>
      </c>
      <c r="AJ136" s="71" t="str">
        <f t="shared" si="121"/>
        <v/>
      </c>
      <c r="AK136" s="70" t="str">
        <f>IF(AH127=2,"",IF(AH127=3,"",IF(AH127=4,"",IF(AH127&gt;=5,B116,""))))</f>
        <v/>
      </c>
      <c r="AL136" s="71" t="str">
        <f t="shared" si="129"/>
        <v/>
      </c>
      <c r="AM136" s="71" t="str">
        <f t="shared" si="129"/>
        <v/>
      </c>
      <c r="AN136" s="71" t="str">
        <f t="shared" si="130"/>
        <v>-</v>
      </c>
      <c r="AO136" s="71" t="str">
        <f t="shared" si="131"/>
        <v>-</v>
      </c>
      <c r="AP136" s="34" t="str">
        <f t="shared" si="122"/>
        <v>-</v>
      </c>
      <c r="AQ136" s="34" t="str">
        <f t="shared" si="123"/>
        <v>-</v>
      </c>
      <c r="AR136" s="34">
        <f t="shared" si="124"/>
        <v>0</v>
      </c>
      <c r="AS136" s="34">
        <f t="shared" si="124"/>
        <v>0</v>
      </c>
      <c r="AT136" s="35"/>
      <c r="AU136" s="35" t="str">
        <f t="shared" ref="AU136:AU141" si="133">AU128</f>
        <v>Manuel Santos</v>
      </c>
      <c r="AV136" s="35">
        <f>SUMIFS(AL128:AL142,AH128:AH142,AU136,AK128:AK142,AV127)+SUMIFS(AM128:AM142,AK128:AK142,AU136,AH128:AH142,AV127)</f>
        <v>0</v>
      </c>
      <c r="AW136" s="35">
        <f>SUMIFS(AL128:AL142,AH128:AH142,AU136,AK128:AK142,AW127)+SUMIFS(AM128:AM142,AK128:AK142,AU136,AH128:AH142,AW127)</f>
        <v>0</v>
      </c>
      <c r="AX136" s="35">
        <f>SUMIFS(AL128:AL142,AH128:AH142,AU136,AK128:AK142,AX127)+SUMIFS(AM128:AM142,AK128:AK142,AU136,AH128:AH142,AX127)</f>
        <v>0</v>
      </c>
      <c r="AY136" s="35">
        <f>SUMIFS(AL128:AL142,AH128:AH142,AU136,AK128:AK142,AY127)+SUMIFS(AM128:AM142,AK128:AK142,AU136,AH128:AH142,AY127)</f>
        <v>0</v>
      </c>
      <c r="AZ136" s="35">
        <f>SUMIFS(AL128:AL142,AH128:AH142,AU136,AK128:AK142,AZ127)+SUMIFS(AM128:AM142,AK128:AK142,AU136,AH128:AH142,AZ127)</f>
        <v>0</v>
      </c>
      <c r="BA136" s="35">
        <f>SUMIFS(AL128:AL142,AH128:AH142,AU136,AK128:AK142,BA127)+SUMIFS(AM128:AM142,AK128:AK142,AU136,AH128:AH142,BA127)</f>
        <v>0</v>
      </c>
      <c r="BB136" s="35">
        <f>SUM(AV136:BA136)</f>
        <v>0</v>
      </c>
      <c r="BC136" s="35">
        <f>AV142</f>
        <v>0</v>
      </c>
      <c r="BD136" s="77">
        <f>(SUMIFS(AN128:AN142,AH128:AH142,AU136)+SUMIFS(AO128:AO142,AK128:AK142,AU136))</f>
        <v>0</v>
      </c>
      <c r="BE136" s="35"/>
      <c r="BF136" s="35"/>
      <c r="BG136" s="35"/>
      <c r="BH136" s="131"/>
      <c r="BI136" s="35"/>
    </row>
    <row r="137" spans="1:61" s="33" customFormat="1" ht="18" hidden="1" customHeight="1" x14ac:dyDescent="0.25">
      <c r="A137" s="56" t="str">
        <f t="shared" si="116"/>
        <v/>
      </c>
      <c r="B137" s="72" t="str">
        <f t="shared" si="117"/>
        <v/>
      </c>
      <c r="C137" s="73"/>
      <c r="D137" s="74"/>
      <c r="E137" s="72" t="str">
        <f t="shared" si="118"/>
        <v/>
      </c>
      <c r="F137" s="75"/>
      <c r="G137" s="76"/>
      <c r="Y137" s="34"/>
      <c r="Z137" s="35"/>
      <c r="AA137" s="35"/>
      <c r="AB137" s="36"/>
      <c r="AC137" s="36"/>
      <c r="AD137" s="37"/>
      <c r="AE137" s="35"/>
      <c r="AF137" s="48">
        <f t="shared" si="127"/>
        <v>6</v>
      </c>
      <c r="AG137" s="69" t="str">
        <f t="shared" si="128"/>
        <v/>
      </c>
      <c r="AH137" s="70" t="str">
        <f>IF(AH127=2,"",IF(AH127=3,"",IF(AH127=4,"",IF(AH127&gt;=5,B111,""))))</f>
        <v/>
      </c>
      <c r="AI137" s="71" t="str">
        <f t="shared" si="121"/>
        <v/>
      </c>
      <c r="AJ137" s="71" t="str">
        <f t="shared" si="121"/>
        <v/>
      </c>
      <c r="AK137" s="70" t="str">
        <f>IF(AH127=2,"",IF(AH127=3,"",IF(AH127=4,"",IF(AH127&gt;=5,B113,""))))</f>
        <v/>
      </c>
      <c r="AL137" s="71" t="str">
        <f t="shared" si="129"/>
        <v/>
      </c>
      <c r="AM137" s="71" t="str">
        <f t="shared" si="129"/>
        <v/>
      </c>
      <c r="AN137" s="71" t="str">
        <f t="shared" si="130"/>
        <v>-</v>
      </c>
      <c r="AO137" s="71" t="str">
        <f t="shared" si="131"/>
        <v>-</v>
      </c>
      <c r="AP137" s="34" t="str">
        <f t="shared" si="122"/>
        <v>-</v>
      </c>
      <c r="AQ137" s="34" t="str">
        <f t="shared" si="123"/>
        <v>-</v>
      </c>
      <c r="AR137" s="34">
        <f t="shared" si="124"/>
        <v>0</v>
      </c>
      <c r="AS137" s="34">
        <f t="shared" si="124"/>
        <v>0</v>
      </c>
      <c r="AT137" s="35"/>
      <c r="AU137" s="35" t="str">
        <f t="shared" si="133"/>
        <v>Jose Santos</v>
      </c>
      <c r="AV137" s="35">
        <f>SUMIFS(AL128:AL142,AH128:AH142,AU137,AK128:AK142,AV127)+SUMIFS(AM128:AM142,AK128:AK142,AU137,AH128:AH142,AV127)</f>
        <v>0</v>
      </c>
      <c r="AW137" s="35">
        <f>SUMIFS(AL128:AL142,AH128:AH142,AU137,AK128:AK142,AW127)+SUMIFS(AM128:AM142,AK128:AK142,AU137,AH128:AH142,AW127)</f>
        <v>0</v>
      </c>
      <c r="AX137" s="35">
        <f>SUMIFS(AL128:AL142,AH128:AH142,AU137,AK128:AK142,AX127)+SUMIFS(AM128:AM142,AK128:AK142,AU137,AH128:AH142,AX127)</f>
        <v>0</v>
      </c>
      <c r="AY137" s="35">
        <f>SUMIFS(AL128:AL142,AH128:AH142,AU137,AK128:AK142,AY127)+SUMIFS(AM128:AM142,AK128:AK142,AU137,AH128:AH142,AY127)</f>
        <v>0</v>
      </c>
      <c r="AZ137" s="35">
        <f>SUMIFS(AL128:AL142,AH128:AH142,AU137,AK128:AK142,AZ127)+SUMIFS(AM128:AM142,AK128:AK142,AU137,AH128:AH142,AZ127)</f>
        <v>0</v>
      </c>
      <c r="BA137" s="35">
        <f>SUMIFS(AL128:AL142,AH128:AH142,AU137,AK128:AK142,BA127)+SUMIFS(AM128:AM142,AK128:AK142,AU137,AH128:AH142,BA127)</f>
        <v>0</v>
      </c>
      <c r="BB137" s="35">
        <f t="shared" ref="BB137:BB141" si="134">SUM(AV137:BA137)</f>
        <v>0</v>
      </c>
      <c r="BC137" s="35">
        <f>AW142</f>
        <v>0</v>
      </c>
      <c r="BD137" s="77">
        <f>(SUMIFS(AN128:AN142,AH128:AH142,AU137)+SUMIFS(AO128:AO142,AK128:AK142,AU137))</f>
        <v>0</v>
      </c>
      <c r="BE137" s="35"/>
      <c r="BF137" s="35"/>
      <c r="BG137" s="35"/>
      <c r="BH137" s="131"/>
      <c r="BI137" s="35"/>
    </row>
    <row r="138" spans="1:61" s="33" customFormat="1" ht="18" hidden="1" customHeight="1" x14ac:dyDescent="0.25">
      <c r="A138" s="56" t="str">
        <f t="shared" si="116"/>
        <v/>
      </c>
      <c r="B138" s="72" t="str">
        <f t="shared" si="117"/>
        <v/>
      </c>
      <c r="C138" s="73"/>
      <c r="D138" s="74"/>
      <c r="E138" s="72" t="str">
        <f t="shared" si="118"/>
        <v/>
      </c>
      <c r="F138" s="75"/>
      <c r="G138" s="76"/>
      <c r="Y138" s="34"/>
      <c r="Z138" s="35"/>
      <c r="AA138" s="35"/>
      <c r="AB138" s="36"/>
      <c r="AC138" s="36"/>
      <c r="AD138" s="36"/>
      <c r="AE138" s="35"/>
      <c r="AF138" s="48">
        <f t="shared" si="127"/>
        <v>6</v>
      </c>
      <c r="AG138" s="69" t="str">
        <f t="shared" si="128"/>
        <v/>
      </c>
      <c r="AH138" s="70" t="str">
        <f>IF(AH127=2,"",IF(AH127=3,"",IF(AH127=4,"",IF(AH127&gt;=5,B114,""))))</f>
        <v/>
      </c>
      <c r="AI138" s="71" t="str">
        <f t="shared" si="121"/>
        <v/>
      </c>
      <c r="AJ138" s="71" t="str">
        <f t="shared" si="121"/>
        <v/>
      </c>
      <c r="AK138" s="70" t="str">
        <f>IF(AH127=2,"",IF(AH127=3,"",IF(AH127=4,"",IF(AH127&gt;=5,B115,""))))</f>
        <v/>
      </c>
      <c r="AL138" s="71" t="str">
        <f t="shared" si="129"/>
        <v/>
      </c>
      <c r="AM138" s="71" t="str">
        <f t="shared" si="129"/>
        <v/>
      </c>
      <c r="AN138" s="71" t="str">
        <f t="shared" si="130"/>
        <v>-</v>
      </c>
      <c r="AO138" s="71" t="str">
        <f t="shared" si="131"/>
        <v>-</v>
      </c>
      <c r="AP138" s="34" t="str">
        <f t="shared" si="122"/>
        <v>-</v>
      </c>
      <c r="AQ138" s="34" t="str">
        <f t="shared" si="123"/>
        <v>-</v>
      </c>
      <c r="AR138" s="34">
        <f t="shared" si="124"/>
        <v>0</v>
      </c>
      <c r="AS138" s="34">
        <f t="shared" si="124"/>
        <v>0</v>
      </c>
      <c r="AT138" s="35"/>
      <c r="AU138" s="35" t="str">
        <f t="shared" si="133"/>
        <v>Luis Silva</v>
      </c>
      <c r="AV138" s="35">
        <f>SUMIFS(AL128:AL142,AH128:AH142,AU138,AK128:AK142,AV127)+SUMIFS(AM128:AM142,AK128:AK142,AU138,AH128:AH142,AV127)</f>
        <v>0</v>
      </c>
      <c r="AW138" s="35">
        <f>SUMIFS(AL128:AL142,AH128:AH142,AU138,AK128:AK142,AW127)+SUMIFS(AM128:AM142,AK128:AK142,AU138,AH128:AH142,AW127)</f>
        <v>0</v>
      </c>
      <c r="AX138" s="35">
        <f>SUMIFS(AL128:AL142,AH128:AH142,AU138,AK128:AK142,AX127)+SUMIFS(AM128:AM142,AK128:AK142,AU138,AH128:AH142,AX127)</f>
        <v>0</v>
      </c>
      <c r="AY138" s="35">
        <f>SUMIFS(AL128:AL142,AH128:AH142,AU138,AK128:AK142,AY127)+SUMIFS(AM128:AM142,AK128:AK142,AU138,AH128:AH142,AY127)</f>
        <v>0</v>
      </c>
      <c r="AZ138" s="35">
        <f>SUMIFS(AL128:AL142,AH128:AH142,AU138,AK128:AK142,AZ127)+SUMIFS(AM128:AM142,AK128:AK142,AU138,AH128:AH142,AZ127)</f>
        <v>0</v>
      </c>
      <c r="BA138" s="35">
        <f>SUMIFS(AL128:AL142,AH128:AH142,AU138,AK128:AK142,BA127)+SUMIFS(AM128:AM142,AK128:AK142,AU138,AH128:AH142,BA127)</f>
        <v>0</v>
      </c>
      <c r="BB138" s="35">
        <f t="shared" si="134"/>
        <v>0</v>
      </c>
      <c r="BC138" s="35">
        <f>AX142</f>
        <v>0</v>
      </c>
      <c r="BD138" s="77">
        <f>(SUMIFS(AN128:AN142,AH128:AH142,AU138)+SUMIFS(AO128:AO142,AK128:AK142,AU138))</f>
        <v>0</v>
      </c>
      <c r="BE138" s="35"/>
      <c r="BF138" s="35"/>
      <c r="BG138" s="35"/>
      <c r="BH138" s="131"/>
      <c r="BI138" s="35"/>
    </row>
    <row r="139" spans="1:61" s="33" customFormat="1" ht="18" hidden="1" customHeight="1" x14ac:dyDescent="0.25">
      <c r="A139" s="56" t="str">
        <f t="shared" si="116"/>
        <v/>
      </c>
      <c r="B139" s="72" t="str">
        <f t="shared" si="117"/>
        <v/>
      </c>
      <c r="C139" s="73"/>
      <c r="D139" s="74"/>
      <c r="E139" s="72" t="str">
        <f t="shared" si="118"/>
        <v/>
      </c>
      <c r="F139" s="75"/>
      <c r="G139" s="76"/>
      <c r="Y139" s="34"/>
      <c r="Z139" s="35"/>
      <c r="AA139" s="35"/>
      <c r="AB139" s="36"/>
      <c r="AC139" s="36"/>
      <c r="AD139" s="36"/>
      <c r="AE139" s="35"/>
      <c r="AF139" s="48">
        <f t="shared" si="127"/>
        <v>6</v>
      </c>
      <c r="AG139" s="69" t="str">
        <f t="shared" si="128"/>
        <v/>
      </c>
      <c r="AH139" s="70" t="str">
        <f>IF(AH127=2,"",IF(AH127=3,"",IF(AH127=4,"",IF(AH127&gt;=5,B112,""))))</f>
        <v/>
      </c>
      <c r="AI139" s="71" t="str">
        <f t="shared" si="121"/>
        <v/>
      </c>
      <c r="AJ139" s="71" t="str">
        <f t="shared" si="121"/>
        <v/>
      </c>
      <c r="AK139" s="70" t="str">
        <f>IF(AH127=2,"",IF(AH127=3,"",IF(AH127=4,"",IF(AH127&gt;=5,B116,""))))</f>
        <v/>
      </c>
      <c r="AL139" s="71" t="str">
        <f t="shared" si="129"/>
        <v/>
      </c>
      <c r="AM139" s="71" t="str">
        <f t="shared" si="129"/>
        <v/>
      </c>
      <c r="AN139" s="71" t="str">
        <f t="shared" si="130"/>
        <v>-</v>
      </c>
      <c r="AO139" s="71" t="str">
        <f t="shared" si="131"/>
        <v>-</v>
      </c>
      <c r="AP139" s="34" t="str">
        <f t="shared" si="122"/>
        <v>-</v>
      </c>
      <c r="AQ139" s="34" t="str">
        <f t="shared" si="123"/>
        <v>-</v>
      </c>
      <c r="AR139" s="34">
        <f t="shared" si="124"/>
        <v>0</v>
      </c>
      <c r="AS139" s="34">
        <f t="shared" si="124"/>
        <v>0</v>
      </c>
      <c r="AT139" s="35"/>
      <c r="AU139" s="35" t="str">
        <f t="shared" si="133"/>
        <v>Nuno Noronha</v>
      </c>
      <c r="AV139" s="35">
        <f>SUMIFS(AL128:AL142,AH128:AH142,AU139,AK128:AK142,AV127)+SUMIFS(AM128:AM142,AK128:AK142,AU139,AH128:AH142,AV127)</f>
        <v>0</v>
      </c>
      <c r="AW139" s="35">
        <f>SUMIFS(AL128:AL142,AH128:AH142,AU139,AK128:AK142,AW127)+SUMIFS(AM128:AM142,AK128:AK142,AU139,AH128:AH142,AW127)</f>
        <v>0</v>
      </c>
      <c r="AX139" s="35">
        <f>SUMIFS(AL128:AL142,AH128:AH142,AU139,AK128:AK142,AX127)+SUMIFS(AM128:AM142,AK128:AK142,AU139,AH128:AH142,AX127)</f>
        <v>0</v>
      </c>
      <c r="AY139" s="35">
        <f>SUMIFS(AL128:AL142,AH128:AH142,AU139,AK128:AK142,AY127)+SUMIFS(AM128:AM142,AK128:AK142,AU139,AH128:AH142,AY127)</f>
        <v>0</v>
      </c>
      <c r="AZ139" s="35">
        <f>SUMIFS(AL128:AL142,AH128:AH142,AU139,AK128:AK142,AZ127)+SUMIFS(AM128:AM142,AK128:AK142,AU139,AH128:AH142,AZ127)</f>
        <v>0</v>
      </c>
      <c r="BA139" s="35">
        <f>SUMIFS(AL128:AL142,AH128:AH142,AU139,AK128:AK142,BA127)+SUMIFS(AM128:AM142,AK128:AK142,AU139,AH128:AH142,BA127)</f>
        <v>0</v>
      </c>
      <c r="BB139" s="35">
        <f t="shared" si="134"/>
        <v>0</v>
      </c>
      <c r="BC139" s="35">
        <f>AY142</f>
        <v>0</v>
      </c>
      <c r="BD139" s="77">
        <f>(SUMIFS(AN128:AN142,AH128:AH142,AU139)+SUMIFS(AO128:AO142,AK128:AK142,AU139))</f>
        <v>0</v>
      </c>
      <c r="BE139" s="35"/>
      <c r="BF139" s="35"/>
      <c r="BG139" s="35"/>
      <c r="BH139" s="131"/>
      <c r="BI139" s="35"/>
    </row>
    <row r="140" spans="1:61" s="33" customFormat="1" ht="18" hidden="1" customHeight="1" x14ac:dyDescent="0.25">
      <c r="A140" s="56" t="str">
        <f t="shared" si="116"/>
        <v/>
      </c>
      <c r="B140" s="72" t="str">
        <f t="shared" si="117"/>
        <v/>
      </c>
      <c r="C140" s="73"/>
      <c r="D140" s="74"/>
      <c r="E140" s="72" t="str">
        <f t="shared" si="118"/>
        <v/>
      </c>
      <c r="F140" s="75"/>
      <c r="G140" s="76"/>
      <c r="Y140" s="34"/>
      <c r="Z140" s="35"/>
      <c r="AA140" s="35"/>
      <c r="AB140" s="36"/>
      <c r="AC140" s="36"/>
      <c r="AD140" s="36"/>
      <c r="AE140" s="35"/>
      <c r="AF140" s="48">
        <f t="shared" si="127"/>
        <v>6</v>
      </c>
      <c r="AG140" s="69" t="str">
        <f t="shared" si="128"/>
        <v/>
      </c>
      <c r="AH140" s="70" t="str">
        <f>IF(AH127=2,"",IF(AH127=3,"",IF(AH127=4,"",IF(AH127&gt;=5,B111,""))))</f>
        <v/>
      </c>
      <c r="AI140" s="71" t="str">
        <f t="shared" si="121"/>
        <v/>
      </c>
      <c r="AJ140" s="71" t="str">
        <f t="shared" si="121"/>
        <v/>
      </c>
      <c r="AK140" s="70" t="str">
        <f>IF(AH127=2,"",IF(AH127=3,"",IF(AH127=4,"",IF(AH127&gt;=5,B112,""))))</f>
        <v/>
      </c>
      <c r="AL140" s="71" t="str">
        <f t="shared" si="129"/>
        <v/>
      </c>
      <c r="AM140" s="71" t="str">
        <f t="shared" si="129"/>
        <v/>
      </c>
      <c r="AN140" s="71" t="str">
        <f t="shared" si="130"/>
        <v>-</v>
      </c>
      <c r="AO140" s="71" t="str">
        <f t="shared" si="131"/>
        <v>-</v>
      </c>
      <c r="AP140" s="34" t="str">
        <f t="shared" si="122"/>
        <v>-</v>
      </c>
      <c r="AQ140" s="34" t="str">
        <f t="shared" si="123"/>
        <v>-</v>
      </c>
      <c r="AR140" s="34">
        <f t="shared" si="124"/>
        <v>0</v>
      </c>
      <c r="AS140" s="34">
        <f t="shared" si="124"/>
        <v>0</v>
      </c>
      <c r="AT140" s="35"/>
      <c r="AU140" s="35">
        <f t="shared" si="133"/>
        <v>0</v>
      </c>
      <c r="AV140" s="35">
        <f>SUMIFS(AL128:AL142,AH128:AH142,AU140,AK128:AK142,AV127)+SUMIFS(AM128:AM142,AK128:AK142,AU140,AH128:AH142,AV127)</f>
        <v>0</v>
      </c>
      <c r="AW140" s="35">
        <f>SUMIFS(AL128:AL142,AH128:AH142,AU140,AK128:AK142,AW127)+SUMIFS(AM128:AM142,AK128:AK142,AU140,AH128:AH142,AW127)</f>
        <v>0</v>
      </c>
      <c r="AX140" s="35">
        <f>SUMIFS(AL128:AL142,AH128:AH142,AU140,AK128:AK142,AX127)+SUMIFS(AM128:AM142,AK128:AK142,AU140,AH128:AH142,AX127)</f>
        <v>0</v>
      </c>
      <c r="AY140" s="35">
        <f>SUMIFS(AL128:AL142,AH128:AH142,AU140,AK128:AK142,AY127)+SUMIFS(AM128:AM142,AK128:AK142,AU140,AH128:AH142,AY127)</f>
        <v>0</v>
      </c>
      <c r="AZ140" s="35">
        <f>SUMIFS(AL128:AL142,AH128:AH142,AU140,AK128:AK142,AZ127)+SUMIFS(AM128:AM142,AK128:AK142,AU140,AH128:AH142,AZ127)</f>
        <v>0</v>
      </c>
      <c r="BA140" s="35">
        <f>SUMIFS(AL128:AL142,AH128:AH142,AU140,AK128:AK142,BA127)+SUMIFS(AM128:AM142,AK128:AK142,AU140,AH128:AH142,BA127)</f>
        <v>0</v>
      </c>
      <c r="BB140" s="78">
        <f t="shared" si="134"/>
        <v>0</v>
      </c>
      <c r="BC140" s="78">
        <f>AZ142</f>
        <v>0</v>
      </c>
      <c r="BD140" s="77">
        <f>(SUMIFS(AN128:AN142,AH128:AH142,AU140)+SUMIFS(AO128:AO142,AK128:AK142,AU140))</f>
        <v>0</v>
      </c>
      <c r="BE140" s="35"/>
      <c r="BF140" s="35"/>
      <c r="BG140" s="35"/>
      <c r="BH140" s="131"/>
      <c r="BI140" s="35"/>
    </row>
    <row r="141" spans="1:61" s="33" customFormat="1" ht="18" hidden="1" customHeight="1" x14ac:dyDescent="0.25">
      <c r="A141" s="56" t="str">
        <f t="shared" si="116"/>
        <v/>
      </c>
      <c r="B141" s="72" t="str">
        <f t="shared" si="117"/>
        <v/>
      </c>
      <c r="C141" s="73"/>
      <c r="D141" s="74"/>
      <c r="E141" s="72" t="str">
        <f t="shared" si="118"/>
        <v/>
      </c>
      <c r="F141" s="75"/>
      <c r="G141" s="76"/>
      <c r="Y141" s="34"/>
      <c r="Z141" s="35"/>
      <c r="AA141" s="35"/>
      <c r="AB141" s="36"/>
      <c r="AC141" s="36"/>
      <c r="AD141" s="37"/>
      <c r="AE141" s="35"/>
      <c r="AF141" s="48">
        <f t="shared" si="127"/>
        <v>6</v>
      </c>
      <c r="AG141" s="69" t="str">
        <f t="shared" si="128"/>
        <v/>
      </c>
      <c r="AH141" s="70" t="str">
        <f>IF(AH127=2,"",IF(AH127=3,"",IF(AH127=4,"",IF(AH127&gt;=5,B113,""))))</f>
        <v/>
      </c>
      <c r="AI141" s="71" t="str">
        <f t="shared" si="121"/>
        <v/>
      </c>
      <c r="AJ141" s="71" t="str">
        <f t="shared" si="121"/>
        <v/>
      </c>
      <c r="AK141" s="70" t="str">
        <f>IF(AH127=2,"",IF(AH127=3,"",IF(AH127=4,"",IF(AH127&gt;=5,B114,""))))</f>
        <v/>
      </c>
      <c r="AL141" s="71" t="str">
        <f t="shared" si="129"/>
        <v/>
      </c>
      <c r="AM141" s="71" t="str">
        <f t="shared" si="129"/>
        <v/>
      </c>
      <c r="AN141" s="71" t="str">
        <f t="shared" si="130"/>
        <v>-</v>
      </c>
      <c r="AO141" s="71" t="str">
        <f t="shared" si="131"/>
        <v>-</v>
      </c>
      <c r="AP141" s="34" t="str">
        <f t="shared" si="122"/>
        <v>-</v>
      </c>
      <c r="AQ141" s="34" t="str">
        <f t="shared" si="123"/>
        <v>-</v>
      </c>
      <c r="AR141" s="34">
        <f t="shared" si="124"/>
        <v>0</v>
      </c>
      <c r="AS141" s="34">
        <f t="shared" si="124"/>
        <v>0</v>
      </c>
      <c r="AT141" s="35"/>
      <c r="AU141" s="35">
        <f t="shared" si="133"/>
        <v>0</v>
      </c>
      <c r="AV141" s="35">
        <f>SUMIFS(AL128:AL142,AH128:AH142,AU141,AK128:AK142,AV127)+SUMIFS(AM128:AM142,AK128:AK142,AU141,AH128:AH142,AV127)</f>
        <v>0</v>
      </c>
      <c r="AW141" s="35">
        <f>SUMIFS(AL128:AL142,AH128:AH142,AU141,AK128:AK142,AW127)+SUMIFS(AM128:AM142,AK128:AK142,AU141,AH128:AH142,AW127)</f>
        <v>0</v>
      </c>
      <c r="AX141" s="35">
        <f>SUMIFS(AL128:AL142,AH128:AH142,AU141,AK128:AK142,AX127)+SUMIFS(AM128:AM142,AK128:AK142,AU141,AH128:AH142,AX127)</f>
        <v>0</v>
      </c>
      <c r="AY141" s="35">
        <f>SUMIFS(AL128:AL142,AH128:AH142,AU141,AK128:AK142,AY127)+SUMIFS(AM128:AM142,AK128:AK142,AU141,AH128:AH142,AY127)</f>
        <v>0</v>
      </c>
      <c r="AZ141" s="35">
        <f>SUMIFS(AL128:AL142,AH128:AH142,AU141,AK128:AK142,AZ127)+SUMIFS(AM128:AM142,AK128:AK142,AU141,AH128:AH142,AZ127)</f>
        <v>0</v>
      </c>
      <c r="BA141" s="35">
        <f>SUMIFS(AL128:AL142,AH128:AH142,AU141,AK128:AK142,BA127)+SUMIFS(AM128:AM142,AK128:AK142,AU141,AH128:AH142,BA127)</f>
        <v>0</v>
      </c>
      <c r="BB141" s="78">
        <f t="shared" si="134"/>
        <v>0</v>
      </c>
      <c r="BC141" s="78">
        <f>BA142</f>
        <v>0</v>
      </c>
      <c r="BD141" s="77">
        <f>(SUMIFS(AN128:AN142,AH128:AH142,AU141)+SUMIFS(AO128:AO142,AK128:AK142,AU141))</f>
        <v>0</v>
      </c>
      <c r="BE141" s="35"/>
      <c r="BF141" s="35"/>
      <c r="BG141" s="35"/>
      <c r="BH141" s="131"/>
      <c r="BI141" s="35"/>
    </row>
    <row r="142" spans="1:61" s="33" customFormat="1" ht="18" hidden="1" customHeight="1" x14ac:dyDescent="0.25">
      <c r="A142" s="56" t="str">
        <f t="shared" si="116"/>
        <v/>
      </c>
      <c r="B142" s="72" t="str">
        <f t="shared" si="117"/>
        <v/>
      </c>
      <c r="C142" s="73"/>
      <c r="D142" s="74"/>
      <c r="E142" s="72" t="str">
        <f t="shared" si="118"/>
        <v/>
      </c>
      <c r="F142" s="75"/>
      <c r="G142" s="76"/>
      <c r="Y142" s="34"/>
      <c r="Z142" s="35"/>
      <c r="AA142" s="35"/>
      <c r="AB142" s="36"/>
      <c r="AC142" s="36"/>
      <c r="AD142" s="36"/>
      <c r="AE142" s="35"/>
      <c r="AF142" s="48">
        <f t="shared" si="127"/>
        <v>6</v>
      </c>
      <c r="AG142" s="69" t="str">
        <f t="shared" si="128"/>
        <v/>
      </c>
      <c r="AH142" s="70" t="str">
        <f>IF(AH127=2,"",IF(AH127=3,"",IF(AH127=4,"",IF(AH127&gt;=5,B115,""))))</f>
        <v/>
      </c>
      <c r="AI142" s="71" t="str">
        <f t="shared" si="121"/>
        <v/>
      </c>
      <c r="AJ142" s="71" t="str">
        <f t="shared" si="121"/>
        <v/>
      </c>
      <c r="AK142" s="70" t="str">
        <f>IF(AH127=2,"",IF(AH127=3,"",IF(AH127=4,"",IF(AH127&gt;=5,B116,""))))</f>
        <v/>
      </c>
      <c r="AL142" s="71" t="str">
        <f t="shared" si="129"/>
        <v/>
      </c>
      <c r="AM142" s="71" t="str">
        <f t="shared" si="129"/>
        <v/>
      </c>
      <c r="AN142" s="71" t="str">
        <f t="shared" si="130"/>
        <v>-</v>
      </c>
      <c r="AO142" s="71" t="str">
        <f t="shared" si="131"/>
        <v>-</v>
      </c>
      <c r="AP142" s="34" t="str">
        <f t="shared" si="122"/>
        <v>-</v>
      </c>
      <c r="AQ142" s="34" t="str">
        <f t="shared" si="123"/>
        <v>-</v>
      </c>
      <c r="AR142" s="34">
        <f t="shared" si="124"/>
        <v>0</v>
      </c>
      <c r="AS142" s="34">
        <f t="shared" si="124"/>
        <v>0</v>
      </c>
      <c r="AT142" s="35"/>
      <c r="AU142" s="35" t="s">
        <v>43</v>
      </c>
      <c r="AV142" s="35">
        <f>SUM(AV136:AV141)</f>
        <v>0</v>
      </c>
      <c r="AW142" s="35">
        <f t="shared" ref="AW142:BA142" si="135">SUM(AW136:AW141)</f>
        <v>0</v>
      </c>
      <c r="AX142" s="35">
        <f t="shared" si="135"/>
        <v>0</v>
      </c>
      <c r="AY142" s="35">
        <f t="shared" si="135"/>
        <v>0</v>
      </c>
      <c r="AZ142" s="35">
        <f t="shared" si="135"/>
        <v>0</v>
      </c>
      <c r="BA142" s="35">
        <f t="shared" si="135"/>
        <v>0</v>
      </c>
      <c r="BB142" s="35"/>
      <c r="BC142" s="35"/>
      <c r="BD142" s="35"/>
      <c r="BE142" s="35"/>
      <c r="BF142" s="35"/>
      <c r="BG142" s="35"/>
      <c r="BH142" s="131"/>
      <c r="BI142" s="35"/>
    </row>
    <row r="143" spans="1:61" s="33" customFormat="1" ht="15" hidden="1" customHeight="1" x14ac:dyDescent="0.25">
      <c r="A143" s="79"/>
      <c r="Y143" s="34"/>
      <c r="Z143" s="35"/>
      <c r="AA143" s="35"/>
      <c r="AB143" s="36"/>
      <c r="AC143" s="36"/>
      <c r="AD143" s="36"/>
      <c r="AE143" s="35"/>
      <c r="AF143" s="34"/>
      <c r="AG143" s="80"/>
      <c r="AH143" s="35"/>
      <c r="AI143" s="81"/>
      <c r="AJ143" s="81"/>
      <c r="AK143" s="35"/>
      <c r="AL143" s="35"/>
      <c r="AM143" s="35"/>
      <c r="AN143" s="35"/>
      <c r="AO143" s="81"/>
      <c r="AP143" s="35"/>
      <c r="AQ143" s="35"/>
      <c r="AR143" s="35"/>
      <c r="AS143" s="35"/>
      <c r="AT143" s="35"/>
      <c r="AU143" s="35"/>
      <c r="AV143" s="35"/>
      <c r="AW143" s="35"/>
      <c r="AX143" s="35"/>
      <c r="AY143" s="35"/>
      <c r="AZ143" s="35"/>
      <c r="BA143" s="35"/>
      <c r="BB143" s="35"/>
      <c r="BC143" s="35"/>
      <c r="BD143" s="35"/>
      <c r="BE143" s="35"/>
      <c r="BF143" s="35"/>
      <c r="BG143" s="35"/>
      <c r="BH143" s="131"/>
      <c r="BI143" s="35"/>
    </row>
    <row r="144" spans="1:61" ht="18" hidden="1" customHeight="1" x14ac:dyDescent="0.25">
      <c r="A144" s="14"/>
      <c r="B144" s="14"/>
      <c r="C144" s="14" t="s">
        <v>44</v>
      </c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6"/>
      <c r="Z144" s="14"/>
      <c r="AA144" s="14"/>
      <c r="AB144" s="31"/>
      <c r="AC144" s="31"/>
      <c r="AD144" s="31"/>
      <c r="AE144" s="14"/>
      <c r="AF144" s="16"/>
      <c r="AG144" s="14"/>
      <c r="AH144" s="14"/>
      <c r="AI144" s="14"/>
      <c r="AJ144" s="14"/>
      <c r="AK144" s="16"/>
      <c r="AL144" s="16"/>
      <c r="AM144" s="16"/>
      <c r="AN144" s="14"/>
      <c r="AO144" s="14"/>
      <c r="AP144" s="14"/>
      <c r="AQ144" s="14"/>
      <c r="AR144" s="16"/>
      <c r="AS144" s="16"/>
      <c r="AT144" s="14"/>
      <c r="AU144" s="31"/>
      <c r="AV144" s="14"/>
      <c r="AW144" s="14"/>
      <c r="AX144" s="14"/>
      <c r="AY144" s="14"/>
      <c r="AZ144" s="14"/>
      <c r="BA144" s="14"/>
      <c r="BB144" s="14"/>
      <c r="BC144" s="14"/>
      <c r="BD144" s="14"/>
      <c r="BE144" s="14"/>
      <c r="BF144" s="14"/>
      <c r="BG144" s="14"/>
      <c r="BH144" s="108"/>
      <c r="BI144" s="14"/>
    </row>
    <row r="145" spans="1:61" ht="18" hidden="1" customHeight="1" x14ac:dyDescent="0.25">
      <c r="A145" s="1" t="s">
        <v>45</v>
      </c>
      <c r="BH145" s="132"/>
    </row>
    <row r="146" spans="1:61" ht="18" hidden="1" customHeight="1" x14ac:dyDescent="0.25">
      <c r="I146" s="6" t="s">
        <v>1</v>
      </c>
      <c r="J146" s="7" t="str">
        <f>J110</f>
        <v>OPEN</v>
      </c>
      <c r="R146" s="6" t="s">
        <v>2</v>
      </c>
      <c r="S146" s="7" t="str">
        <f>J110</f>
        <v>OPEN</v>
      </c>
      <c r="BH146" s="132"/>
    </row>
    <row r="147" spans="1:61" ht="18" hidden="1" customHeight="1" x14ac:dyDescent="0.25">
      <c r="I147" s="8" t="str">
        <f>IF(J147&lt;&gt;0,CONCATENATE(I146,AF191),"")</f>
        <v/>
      </c>
      <c r="J147" s="10"/>
      <c r="R147" s="8" t="str">
        <f>IF(S147&lt;&gt;0,CONCATENATE(R146,AF562),"")</f>
        <v/>
      </c>
      <c r="S147" s="11"/>
      <c r="BH147" s="132"/>
    </row>
    <row r="148" spans="1:61" ht="18" hidden="1" customHeight="1" x14ac:dyDescent="0.25">
      <c r="I148" s="8" t="str">
        <f>IF(J148&lt;&gt;0,CONCATENATE(I146,AF192),"")</f>
        <v/>
      </c>
      <c r="J148" s="10"/>
      <c r="R148" s="8" t="str">
        <f>IF(S148&lt;&gt;0,CONCATENATE(R146,AF563),"")</f>
        <v/>
      </c>
      <c r="S148" s="11"/>
      <c r="BH148" s="132"/>
    </row>
    <row r="149" spans="1:61" ht="18" hidden="1" customHeight="1" x14ac:dyDescent="0.25">
      <c r="I149" s="8" t="str">
        <f>IF(J149&lt;&gt;0,CONCATENATE(I146,AF193),"")</f>
        <v/>
      </c>
      <c r="J149" s="10"/>
      <c r="R149" s="8" t="str">
        <f>IF(S149&lt;&gt;0,CONCATENATE(R146,AF564),"")</f>
        <v/>
      </c>
      <c r="S149" s="11"/>
      <c r="BH149" s="132"/>
    </row>
    <row r="150" spans="1:61" ht="18" hidden="1" customHeight="1" x14ac:dyDescent="0.25">
      <c r="I150" s="8" t="str">
        <f>IF(J150&lt;&gt;0,CONCATENATE(I146,AF194),"")</f>
        <v/>
      </c>
      <c r="J150" s="10"/>
      <c r="R150" s="8" t="str">
        <f>IF(S150&lt;&gt;0,CONCATENATE(R146,AF565),"")</f>
        <v/>
      </c>
      <c r="S150" s="13"/>
      <c r="BH150" s="132"/>
    </row>
    <row r="151" spans="1:61" ht="18" hidden="1" customHeight="1" x14ac:dyDescent="0.25">
      <c r="I151" s="8" t="str">
        <f>IF(J151&lt;&gt;0,CONCATENATE(I146,AF195),"")</f>
        <v/>
      </c>
      <c r="J151" s="10"/>
      <c r="R151" s="8" t="str">
        <f>IF(S151&lt;&gt;0,CONCATENATE(R146,AF566),"")</f>
        <v/>
      </c>
      <c r="S151" s="11"/>
      <c r="BH151" s="132"/>
    </row>
    <row r="152" spans="1:61" ht="18" hidden="1" customHeight="1" x14ac:dyDescent="0.25">
      <c r="I152" s="8" t="str">
        <f>IF(J152&lt;&gt;0,CONCATENATE(I146,AF196),"")</f>
        <v/>
      </c>
      <c r="J152" s="10"/>
      <c r="R152" s="8" t="str">
        <f>IF(S152&lt;&gt;0,CONCATENATE(R146,AF567),"")</f>
        <v/>
      </c>
      <c r="S152" s="11"/>
      <c r="BH152" s="132"/>
    </row>
    <row r="153" spans="1:61" ht="18" hidden="1" customHeight="1" x14ac:dyDescent="0.25">
      <c r="AR153"/>
      <c r="AS153"/>
      <c r="AU153" s="3"/>
      <c r="AV153" s="3"/>
      <c r="AX153" s="4"/>
      <c r="BH153" s="132"/>
    </row>
    <row r="154" spans="1:61" ht="18" hidden="1" customHeight="1" x14ac:dyDescent="0.25">
      <c r="A154" s="14"/>
      <c r="B154" s="14"/>
      <c r="C154" s="14"/>
      <c r="D154" s="14"/>
      <c r="E154" s="14"/>
      <c r="F154" s="14"/>
      <c r="G154" s="14"/>
      <c r="H154" s="14"/>
      <c r="I154" s="15" t="s">
        <v>3</v>
      </c>
      <c r="J154" s="15" t="str">
        <f>AG154</f>
        <v>OPEN - E</v>
      </c>
      <c r="K154" s="15" t="s">
        <v>4</v>
      </c>
      <c r="L154" s="15" t="s">
        <v>5</v>
      </c>
      <c r="M154" s="15" t="s">
        <v>6</v>
      </c>
      <c r="N154" s="15" t="s">
        <v>7</v>
      </c>
      <c r="O154" s="15" t="s">
        <v>8</v>
      </c>
      <c r="P154" s="15" t="s">
        <v>9</v>
      </c>
      <c r="Q154" s="15" t="s">
        <v>10</v>
      </c>
      <c r="R154" s="15" t="s">
        <v>11</v>
      </c>
      <c r="S154" s="15" t="s">
        <v>12</v>
      </c>
      <c r="T154" s="16" t="s">
        <v>13</v>
      </c>
      <c r="U154" s="16" t="s">
        <v>14</v>
      </c>
      <c r="V154" s="16" t="s">
        <v>15</v>
      </c>
      <c r="W154" s="16" t="s">
        <v>16</v>
      </c>
      <c r="X154" s="16"/>
      <c r="Y154" s="16" t="s">
        <v>17</v>
      </c>
      <c r="Z154" s="16"/>
      <c r="AA154" s="16" t="s">
        <v>18</v>
      </c>
      <c r="AB154" s="16" t="s">
        <v>19</v>
      </c>
      <c r="AC154" s="16" t="s">
        <v>20</v>
      </c>
      <c r="AD154" s="17" t="s">
        <v>17</v>
      </c>
      <c r="AE154" s="16"/>
      <c r="AF154" s="16" t="s">
        <v>21</v>
      </c>
      <c r="AG154" s="15" t="str">
        <f>CONCATENATE(J110," - ",I110)</f>
        <v>OPEN - E</v>
      </c>
      <c r="AH154" s="15" t="s">
        <v>4</v>
      </c>
      <c r="AI154" s="15" t="s">
        <v>5</v>
      </c>
      <c r="AJ154" s="15" t="s">
        <v>6</v>
      </c>
      <c r="AK154" s="15" t="s">
        <v>7</v>
      </c>
      <c r="AL154" s="15" t="s">
        <v>8</v>
      </c>
      <c r="AM154" s="15" t="s">
        <v>9</v>
      </c>
      <c r="AN154" s="15" t="s">
        <v>10</v>
      </c>
      <c r="AO154" s="15" t="s">
        <v>11</v>
      </c>
      <c r="AP154" s="15"/>
      <c r="AQ154" s="16"/>
      <c r="AR154" s="18"/>
      <c r="AS154" s="16"/>
      <c r="AT154" s="16"/>
      <c r="AU154" s="19" t="s">
        <v>22</v>
      </c>
      <c r="AV154" s="18">
        <f>AU155</f>
        <v>0</v>
      </c>
      <c r="AW154" s="18">
        <f>AU156</f>
        <v>0</v>
      </c>
      <c r="AX154" s="18">
        <f>AU157</f>
        <v>0</v>
      </c>
      <c r="AY154" s="18">
        <f>AU158</f>
        <v>0</v>
      </c>
      <c r="AZ154" s="18">
        <f>AU159</f>
        <v>0</v>
      </c>
      <c r="BA154" s="18">
        <f>AU160</f>
        <v>0</v>
      </c>
      <c r="BB154" s="16"/>
      <c r="BC154" s="16" t="s">
        <v>18</v>
      </c>
      <c r="BD154" s="16" t="s">
        <v>19</v>
      </c>
      <c r="BE154" s="16" t="s">
        <v>20</v>
      </c>
      <c r="BF154" s="16" t="s">
        <v>17</v>
      </c>
      <c r="BG154" s="14"/>
      <c r="BH154" s="107" t="s">
        <v>17</v>
      </c>
      <c r="BI154" s="14"/>
    </row>
    <row r="155" spans="1:61" ht="18" hidden="1" customHeight="1" x14ac:dyDescent="0.25">
      <c r="A155" s="14"/>
      <c r="B155" s="14"/>
      <c r="C155" s="14"/>
      <c r="D155" s="14"/>
      <c r="E155" s="14"/>
      <c r="F155" s="14"/>
      <c r="G155" s="14"/>
      <c r="H155" s="14"/>
      <c r="I155" s="15" t="str">
        <f>IF(J111&lt;&gt;0,1,"")</f>
        <v/>
      </c>
      <c r="J155" s="16" t="str">
        <f>IF(J111="","",VLOOKUP(AC155,BE155:BG160,3,FALSE))</f>
        <v/>
      </c>
      <c r="K155" s="16" t="str">
        <f>IFERROR(VLOOKUP(J155,AG155:AO160,2,FALSE),"")</f>
        <v/>
      </c>
      <c r="L155" s="16" t="str">
        <f>IFERROR(VLOOKUP(J155,AG155:AO160,3,FALSE),"")</f>
        <v/>
      </c>
      <c r="M155" s="16" t="str">
        <f>IFERROR(VLOOKUP(J155,AG155:AO160,4,FALSE),"")</f>
        <v/>
      </c>
      <c r="N155" s="16" t="str">
        <f>IFERROR(VLOOKUP(J155,AG155:AO160,5,FALSE),"")</f>
        <v/>
      </c>
      <c r="O155" s="16" t="str">
        <f>IFERROR(VLOOKUP(J155,AG155:AO160,6,FALSE),"")</f>
        <v/>
      </c>
      <c r="P155" s="16" t="str">
        <f>IFERROR(VLOOKUP(J155,AG155:AO160,7,FALSE),"")</f>
        <v/>
      </c>
      <c r="Q155" s="16" t="str">
        <f>IFERROR(VLOOKUP(J155,AG155:AO160,8,FALSE),"")</f>
        <v/>
      </c>
      <c r="R155" s="16" t="str">
        <f>IFERROR(VLOOKUP(J155,AG155:AO160,9,FALSE),"")</f>
        <v/>
      </c>
      <c r="S155" s="16" t="str">
        <f>IF(I155="","",IF(AB155=AB156,(IF(AB155=-1,"","Shoot com o 2º")),IF(I155=1,"",IF(AB155=AB161,(IF(AB155=-1,"","Shoot com o 1º")),IF(AB155=AB154,(IF(AB155=-1,"","Shoot com o 1º")),"")))))</f>
        <v/>
      </c>
      <c r="T155" s="16" t="str">
        <f>IFERROR(VLOOKUP(J155,AU172:BD177,8,FALSE),"")</f>
        <v/>
      </c>
      <c r="U155" s="16" t="str">
        <f>IFERROR(VLOOKUP(J155,AU172:BD177,9,FALSE),"")</f>
        <v/>
      </c>
      <c r="V155" s="16" t="str">
        <f>IFERROR(T155-U155,"")</f>
        <v/>
      </c>
      <c r="W155" s="16" t="str">
        <f>IFERROR(VLOOKUP(J155,AU172:BD177,10,FALSE),"")</f>
        <v/>
      </c>
      <c r="X155" s="16"/>
      <c r="Y155" s="20" t="str">
        <f>IF(I155="","",IFERROR(VLOOKUP(J155,BG155:BH160,2,FALSE),0))</f>
        <v/>
      </c>
      <c r="Z155" s="21"/>
      <c r="AA155" s="22" t="str">
        <f>IFERROR(LARGE(BC155:BC160,I155),"")</f>
        <v/>
      </c>
      <c r="AB155" s="23" t="str">
        <f>IFERROR(LARGE(BD155:BD160,I155),"")</f>
        <v/>
      </c>
      <c r="AC155" s="24" t="str">
        <f>IFERROR(LARGE(BE155:BE160,I155),"")</f>
        <v/>
      </c>
      <c r="AD155" s="25" t="str">
        <f>IFERROR(AC155+(Y155/100),"")</f>
        <v/>
      </c>
      <c r="AE155" s="16"/>
      <c r="AF155" s="16">
        <v>1</v>
      </c>
      <c r="AG155" s="18">
        <f t="shared" ref="AG155:AG160" si="136">J111</f>
        <v>0</v>
      </c>
      <c r="AH155" s="16">
        <f>SUM(AI155:AK155)</f>
        <v>0</v>
      </c>
      <c r="AI155" s="16">
        <f>COUNTIFS(AH164:AH178,AG155,AP164:AP178,AI154)+COUNTIFS(AK164:AK178,AG155,AQ164:AQ178,AI154)</f>
        <v>0</v>
      </c>
      <c r="AJ155" s="16">
        <f>COUNTIFS(AH164:AH178,AG155,AP164:AP178,AJ154)+COUNTIFS(AK164:AK178,AG155,AQ164:AQ178,AJ154)</f>
        <v>0</v>
      </c>
      <c r="AK155" s="14">
        <f>COUNTIFS(AH164:AH178,AG155,AP164:AP178,AK154)+COUNTIFS(AK164:AK178,AG155,AQ164:AQ178,AK154)</f>
        <v>0</v>
      </c>
      <c r="AL155" s="14">
        <f>SUMIF(AH164:AH178,AG155,AI164:AI178)+SUMIF(AK164:AK178,AG155,AJ164:AJ178)</f>
        <v>0</v>
      </c>
      <c r="AM155" s="14">
        <f>SUMIF(AH164:AH178,AG155,AJ164:AJ178)+SUMIF(AK164:AK178,AG155,AI164:AI178)</f>
        <v>0</v>
      </c>
      <c r="AN155" s="16">
        <f>AL155-AM155</f>
        <v>0</v>
      </c>
      <c r="AO155" s="16">
        <f>(3*AI155)+(1*AJ155)+(0*AK155)</f>
        <v>0</v>
      </c>
      <c r="AP155" s="26"/>
      <c r="AQ155" s="22"/>
      <c r="AR155" s="27"/>
      <c r="AS155" s="22"/>
      <c r="AT155" s="22"/>
      <c r="AU155" s="18">
        <f t="shared" ref="AU155:AU160" si="137">AG155</f>
        <v>0</v>
      </c>
      <c r="AV155" s="28">
        <f>IF((AO155-AO155)=0,(AV164),0)</f>
        <v>0</v>
      </c>
      <c r="AW155" s="28">
        <f>IF((AO155-AO156)=0,(AW164),0)</f>
        <v>0</v>
      </c>
      <c r="AX155" s="28">
        <f>IF((AO155-AO157)=0,(AX164),0)</f>
        <v>0</v>
      </c>
      <c r="AY155" s="28">
        <f>IF((AO155-AO158)=0,(AY164),0)</f>
        <v>0</v>
      </c>
      <c r="AZ155" s="28">
        <f>IF((AO155-AO159)=0,(AZ164),0)</f>
        <v>0</v>
      </c>
      <c r="BA155" s="28">
        <f>IF((AO155-AO160)=0,(BA164),0)</f>
        <v>0</v>
      </c>
      <c r="BB155" s="28"/>
      <c r="BC155" s="22">
        <f>IF(AH155=0,-1,AO155+(SUM(AV155:BA155)/20)-(AH155/100000))</f>
        <v>-1</v>
      </c>
      <c r="BD155" s="22">
        <f t="shared" ref="BD155:BD160" si="138">BC155+(AN155/1000)+(AL155/100000)</f>
        <v>-1</v>
      </c>
      <c r="BE155" s="29">
        <f t="shared" ref="BE155:BE160" si="139">BD155-(AF155/10000000000)</f>
        <v>-1.0000000001</v>
      </c>
      <c r="BF155" s="29">
        <f>BE155+(BH155/10000000)</f>
        <v>-1.0000000001</v>
      </c>
      <c r="BG155" s="18">
        <f t="shared" ref="BG155:BG160" si="140">AG155</f>
        <v>0</v>
      </c>
      <c r="BH155" s="133">
        <f t="shared" ref="BH155:BH160" si="141">BD172+((BB172-BC172)/10)+(BB172/100)</f>
        <v>0</v>
      </c>
      <c r="BI155" s="14"/>
    </row>
    <row r="156" spans="1:61" ht="18" hidden="1" customHeight="1" x14ac:dyDescent="0.25">
      <c r="A156" s="14"/>
      <c r="B156" s="14"/>
      <c r="C156" s="14"/>
      <c r="D156" s="14"/>
      <c r="E156" s="14"/>
      <c r="F156" s="14"/>
      <c r="G156" s="14"/>
      <c r="H156" s="14"/>
      <c r="I156" s="15" t="str">
        <f>IF(J112&lt;&gt;0,I155+1,"")</f>
        <v/>
      </c>
      <c r="J156" s="16" t="str">
        <f>IF(J112="","",VLOOKUP(AC156,BE155:BG160,3,FALSE))</f>
        <v/>
      </c>
      <c r="K156" s="16" t="str">
        <f>IFERROR(VLOOKUP(J156,AG155:AO160,2,FALSE),"")</f>
        <v/>
      </c>
      <c r="L156" s="16" t="str">
        <f>IFERROR(VLOOKUP(J156,AG155:AO160,3,FALSE),"")</f>
        <v/>
      </c>
      <c r="M156" s="16" t="str">
        <f>IFERROR(VLOOKUP(J156,AG155:AO160,4,FALSE),"")</f>
        <v/>
      </c>
      <c r="N156" s="16" t="str">
        <f>IFERROR(VLOOKUP(J156,AG155:AO160,5,FALSE),"")</f>
        <v/>
      </c>
      <c r="O156" s="16" t="str">
        <f>IFERROR(VLOOKUP(J156,AG155:AO160,6,FALSE),"")</f>
        <v/>
      </c>
      <c r="P156" s="16" t="str">
        <f>IFERROR(VLOOKUP(J156,AG155:AO160,7,FALSE),"")</f>
        <v/>
      </c>
      <c r="Q156" s="16" t="str">
        <f>IFERROR(VLOOKUP(J156,AG155:AO160,8,FALSE),"")</f>
        <v/>
      </c>
      <c r="R156" s="16" t="str">
        <f>IFERROR(VLOOKUP(J156,AG155:AO160,9,FALSE),"")</f>
        <v/>
      </c>
      <c r="S156" s="16" t="str">
        <f>IF(I156="","",IF(AB156=AB157,(IF(AB156=-1,"","Shoot com o 3º")),IF(I156=1,"",IF(AB156=AB161,(IF(AB156=-1,"","Shoot com o 1º")),IF(AB156=AB155,(IF(AB156=-1,"","Shoot com o 1º")),"")))))</f>
        <v/>
      </c>
      <c r="T156" s="16" t="str">
        <f>IFERROR(VLOOKUP(J156,AU172:BD177,8,FALSE),"")</f>
        <v/>
      </c>
      <c r="U156" s="16" t="str">
        <f>IFERROR(VLOOKUP(J156,AU172:BD177,9,FALSE),"")</f>
        <v/>
      </c>
      <c r="V156" s="16" t="str">
        <f t="shared" ref="V156:V160" si="142">IFERROR(T156-U156,"")</f>
        <v/>
      </c>
      <c r="W156" s="16" t="str">
        <f>IFERROR(VLOOKUP(J156,AU172:BD177,10,FALSE),"")</f>
        <v/>
      </c>
      <c r="X156" s="16"/>
      <c r="Y156" s="20" t="str">
        <f>IF(I156="","",IFERROR(VLOOKUP(J156,BG155:BH160,2,FALSE),0))</f>
        <v/>
      </c>
      <c r="Z156" s="21"/>
      <c r="AA156" s="22" t="str">
        <f>IFERROR(LARGE(BC155:BC160,I156),"")</f>
        <v/>
      </c>
      <c r="AB156" s="23" t="str">
        <f>IFERROR(LARGE(BD155:BD160,I156),"")</f>
        <v/>
      </c>
      <c r="AC156" s="24" t="str">
        <f>IFERROR(LARGE(BE155:BE160,I156),"")</f>
        <v/>
      </c>
      <c r="AD156" s="25" t="str">
        <f>IFERROR(AC156+(Y156/100),"")</f>
        <v/>
      </c>
      <c r="AE156" s="16"/>
      <c r="AF156" s="16">
        <v>2</v>
      </c>
      <c r="AG156" s="18">
        <f t="shared" si="136"/>
        <v>0</v>
      </c>
      <c r="AH156" s="16">
        <f>SUM(AI156:AK156)</f>
        <v>0</v>
      </c>
      <c r="AI156" s="16">
        <f>COUNTIFS(AH164:AH178,AG156,AP164:AP178,AI154)+COUNTIFS(AK164:AK178,AG156,AQ164:AQ178,AI154)</f>
        <v>0</v>
      </c>
      <c r="AJ156" s="16">
        <f>COUNTIFS(AH164:AH178,AG156,AP164:AP178,AJ154)+COUNTIFS(AK164:AK178,AG156,AQ164:AQ178,AJ154)</f>
        <v>0</v>
      </c>
      <c r="AK156" s="14">
        <f>COUNTIFS(AH164:AH178,AG156,AP164:AP178,AK154)+COUNTIFS(AK164:AK178,AG156,AQ164:AQ178,AK154)</f>
        <v>0</v>
      </c>
      <c r="AL156" s="14">
        <f>SUMIF(AH164:AH178,AG156,AI164:AI178)+SUMIF(AK164:AK178,AG156,AJ164:AJ178)</f>
        <v>0</v>
      </c>
      <c r="AM156" s="14">
        <f>SUMIF(AH164:AH178,AG156,AJ164:AJ178)+SUMIF(AK164:AK178,AG156,AI164:AI178)</f>
        <v>0</v>
      </c>
      <c r="AN156" s="16">
        <f>AL156-AM156</f>
        <v>0</v>
      </c>
      <c r="AO156" s="16">
        <f>(3*AI156)+(1*AJ156)+(0*AK156)</f>
        <v>0</v>
      </c>
      <c r="AP156" s="26"/>
      <c r="AQ156" s="22"/>
      <c r="AR156" s="27"/>
      <c r="AS156" s="22"/>
      <c r="AT156" s="22"/>
      <c r="AU156" s="18">
        <f t="shared" si="137"/>
        <v>0</v>
      </c>
      <c r="AV156" s="28">
        <f>IF((AO156-AO155)=0,(AV165),0)</f>
        <v>0</v>
      </c>
      <c r="AW156" s="28">
        <f>IF((AO156-AO156)=0,(AW165),0)</f>
        <v>0</v>
      </c>
      <c r="AX156" s="28">
        <f>IF((AO156-AO157)=0,(AX165),0)</f>
        <v>0</v>
      </c>
      <c r="AY156" s="28">
        <f>IF((AO156-AO158)=0,(AY165),0)</f>
        <v>0</v>
      </c>
      <c r="AZ156" s="28">
        <f>IF((AO156-AO159)=0,(AZ165),0)</f>
        <v>0</v>
      </c>
      <c r="BA156" s="28">
        <f>IF((AO156-AO160)=0,(BA165),0)</f>
        <v>0</v>
      </c>
      <c r="BB156" s="28"/>
      <c r="BC156" s="22">
        <f t="shared" ref="BC156:BC160" si="143">IF(AH156=0,-1,AO156+(SUM(AV156:BA156)/20)-(AH156/100000))</f>
        <v>-1</v>
      </c>
      <c r="BD156" s="22">
        <f t="shared" si="138"/>
        <v>-1</v>
      </c>
      <c r="BE156" s="29">
        <f t="shared" si="139"/>
        <v>-1.0000000002</v>
      </c>
      <c r="BF156" s="29">
        <f t="shared" ref="BF156:BF160" si="144">BE156+(BH156/10000000)</f>
        <v>-1.0000000002</v>
      </c>
      <c r="BG156" s="18">
        <f t="shared" si="140"/>
        <v>0</v>
      </c>
      <c r="BH156" s="133">
        <f t="shared" si="141"/>
        <v>0</v>
      </c>
      <c r="BI156" s="14"/>
    </row>
    <row r="157" spans="1:61" ht="18" hidden="1" customHeight="1" x14ac:dyDescent="0.25">
      <c r="A157" s="14"/>
      <c r="B157" s="14"/>
      <c r="C157" s="14"/>
      <c r="D157" s="14"/>
      <c r="E157" s="14"/>
      <c r="F157" s="14"/>
      <c r="G157" s="14"/>
      <c r="H157" s="14"/>
      <c r="I157" s="15" t="str">
        <f>IF(J113&lt;&gt;0,I156+1,"")</f>
        <v/>
      </c>
      <c r="J157" s="16" t="str">
        <f>IF(J113="","",VLOOKUP(AC157,BE155:BG160,3,FALSE))</f>
        <v/>
      </c>
      <c r="K157" s="16" t="str">
        <f>IFERROR(VLOOKUP(J157,AG155:AO160,2,FALSE),"")</f>
        <v/>
      </c>
      <c r="L157" s="16" t="str">
        <f>IFERROR(VLOOKUP(J157,AG155:AO160,3,FALSE),"")</f>
        <v/>
      </c>
      <c r="M157" s="16" t="str">
        <f>IFERROR(VLOOKUP(J157,AG155:AO160,4,FALSE),"")</f>
        <v/>
      </c>
      <c r="N157" s="16" t="str">
        <f>IFERROR(VLOOKUP(J157,AG155:AO160,5,FALSE),"")</f>
        <v/>
      </c>
      <c r="O157" s="16" t="str">
        <f>IFERROR(VLOOKUP(J157,AG155:AO160,6,FALSE),"")</f>
        <v/>
      </c>
      <c r="P157" s="16" t="str">
        <f>IFERROR(VLOOKUP(J157,AG155:AO160,7,FALSE),"")</f>
        <v/>
      </c>
      <c r="Q157" s="16" t="str">
        <f>IFERROR(VLOOKUP(J157,AG155:AO160,8,FALSE),"")</f>
        <v/>
      </c>
      <c r="R157" s="16" t="str">
        <f>IFERROR(VLOOKUP(J157,AG155:AO160,9,FALSE),"")</f>
        <v/>
      </c>
      <c r="S157" s="16" t="str">
        <f>IF(I157="","",IF(AB157=AB158,(IF(AB157=-1,"","Shoot com o 4º")),IF(I157=1,"",IF(AB157=AB161,(IF(AB157=-1,"","Shoot com o 1º")),IF(AB157=AB156,(IF(AB157=-1,"","Shoot com o 2º")),"")))))</f>
        <v/>
      </c>
      <c r="T157" s="16" t="str">
        <f>IFERROR(VLOOKUP(J157,AU172:BD177,8,FALSE),"")</f>
        <v/>
      </c>
      <c r="U157" s="16" t="str">
        <f>IFERROR(VLOOKUP(J157,AU172:BD177,9,FALSE),"")</f>
        <v/>
      </c>
      <c r="V157" s="16" t="str">
        <f t="shared" si="142"/>
        <v/>
      </c>
      <c r="W157" s="16" t="str">
        <f>IFERROR(VLOOKUP(J157,AU172:BD177,10,FALSE),"")</f>
        <v/>
      </c>
      <c r="X157" s="16"/>
      <c r="Y157" s="20" t="str">
        <f>IF(I157="","",IFERROR(VLOOKUP(J157,BG155:BH160,2,FALSE),0))</f>
        <v/>
      </c>
      <c r="Z157" s="21"/>
      <c r="AA157" s="22" t="str">
        <f>IFERROR(LARGE(BC155:BC160,I157),"")</f>
        <v/>
      </c>
      <c r="AB157" s="23" t="str">
        <f>IFERROR(LARGE(BD155:BD160,I157),"")</f>
        <v/>
      </c>
      <c r="AC157" s="24" t="str">
        <f>IFERROR(LARGE(BE155:BE160,I157),"")</f>
        <v/>
      </c>
      <c r="AD157" s="25" t="str">
        <f>IFERROR(AC157+(Y157/100),"")</f>
        <v/>
      </c>
      <c r="AE157" s="16"/>
      <c r="AF157" s="16">
        <v>3</v>
      </c>
      <c r="AG157" s="18">
        <f t="shared" si="136"/>
        <v>0</v>
      </c>
      <c r="AH157" s="16">
        <f>SUM(AI157:AK157)</f>
        <v>0</v>
      </c>
      <c r="AI157" s="16">
        <f>COUNTIFS(AH164:AH178,AG157,AP164:AP178,AI154)+COUNTIFS(AK164:AK178,AG157,AQ164:AQ178,AI154)</f>
        <v>0</v>
      </c>
      <c r="AJ157" s="16">
        <f>COUNTIFS(AH164:AH178,AG157,AP164:AP178,AJ154)+COUNTIFS(AK164:AK178,AG157,AQ164:AQ178,AJ154)</f>
        <v>0</v>
      </c>
      <c r="AK157" s="14">
        <f>COUNTIFS(AH164:AH178,AG157,AP164:AP178,AK154)+COUNTIFS(AK164:AK178,AG157,AQ164:AQ178,AK154)</f>
        <v>0</v>
      </c>
      <c r="AL157" s="14">
        <f>SUMIF(AH164:AH178,AG157,AI164:AI178)+SUMIF(AK164:AK178,AG157,AJ164:AJ178)</f>
        <v>0</v>
      </c>
      <c r="AM157" s="14">
        <f>SUMIF(AH164:AH178,AG157,AJ164:AJ178)+SUMIF(AK164:AK178,AG157,AI164:AI178)</f>
        <v>0</v>
      </c>
      <c r="AN157" s="16">
        <f>AL157-AM157</f>
        <v>0</v>
      </c>
      <c r="AO157" s="16">
        <f>(3*AI157)+(1*AJ157)+(0*AK157)</f>
        <v>0</v>
      </c>
      <c r="AP157" s="26"/>
      <c r="AQ157" s="22"/>
      <c r="AR157" s="27"/>
      <c r="AS157" s="22"/>
      <c r="AT157" s="22"/>
      <c r="AU157" s="18">
        <f t="shared" si="137"/>
        <v>0</v>
      </c>
      <c r="AV157" s="28">
        <f>IF((AO157-AO155)=0,(AV166),0)</f>
        <v>0</v>
      </c>
      <c r="AW157" s="28">
        <f>IF((AO157-AO156)=0,(AW166),0)</f>
        <v>0</v>
      </c>
      <c r="AX157" s="28">
        <f>IF((AO157-AO157)=0,(AX166),0)</f>
        <v>0</v>
      </c>
      <c r="AY157" s="28">
        <f>IF((AO157-AO158)=0,(AY166),0)</f>
        <v>0</v>
      </c>
      <c r="AZ157" s="28">
        <f>IF((AO157-AO159)=0,(AZ166),0)</f>
        <v>0</v>
      </c>
      <c r="BA157" s="28">
        <f>IF((AO157-AO160)=0,(BA166),0)</f>
        <v>0</v>
      </c>
      <c r="BB157" s="28"/>
      <c r="BC157" s="22">
        <f t="shared" si="143"/>
        <v>-1</v>
      </c>
      <c r="BD157" s="22">
        <f t="shared" si="138"/>
        <v>-1</v>
      </c>
      <c r="BE157" s="29">
        <f t="shared" si="139"/>
        <v>-1.0000000003</v>
      </c>
      <c r="BF157" s="29">
        <f t="shared" si="144"/>
        <v>-1.0000000003</v>
      </c>
      <c r="BG157" s="18">
        <f t="shared" si="140"/>
        <v>0</v>
      </c>
      <c r="BH157" s="133">
        <f t="shared" si="141"/>
        <v>0</v>
      </c>
      <c r="BI157" s="14"/>
    </row>
    <row r="158" spans="1:61" ht="18" hidden="1" customHeight="1" x14ac:dyDescent="0.25">
      <c r="A158" s="14"/>
      <c r="B158" s="14"/>
      <c r="C158" s="14"/>
      <c r="D158" s="14"/>
      <c r="E158" s="14"/>
      <c r="F158" s="14"/>
      <c r="G158" s="14"/>
      <c r="H158" s="14"/>
      <c r="I158" s="15" t="str">
        <f>IF(J114&lt;&gt;0,I157+1,"")</f>
        <v/>
      </c>
      <c r="J158" s="16" t="str">
        <f>IF(J114="","",VLOOKUP(AC158,BE155:BG160,3,FALSE))</f>
        <v/>
      </c>
      <c r="K158" s="16" t="str">
        <f>IFERROR(VLOOKUP(J158,AG155:AO160,2,FALSE),"")</f>
        <v/>
      </c>
      <c r="L158" s="16" t="str">
        <f>IFERROR(VLOOKUP(J158,AG155:AO160,3,FALSE),"")</f>
        <v/>
      </c>
      <c r="M158" s="16" t="str">
        <f>IFERROR(VLOOKUP(J158,AG155:AO160,4,FALSE),"")</f>
        <v/>
      </c>
      <c r="N158" s="16" t="str">
        <f>IFERROR(VLOOKUP(J158,AG155:AO160,5,FALSE),"")</f>
        <v/>
      </c>
      <c r="O158" s="16" t="str">
        <f>IFERROR(VLOOKUP(J158,AG155:AO160,6,FALSE),"")</f>
        <v/>
      </c>
      <c r="P158" s="16" t="str">
        <f>IFERROR(VLOOKUP(J158,AG155:AO160,7,FALSE),"")</f>
        <v/>
      </c>
      <c r="Q158" s="16" t="str">
        <f>IFERROR(VLOOKUP(J158,AG155:AO160,8,FALSE),"")</f>
        <v/>
      </c>
      <c r="R158" s="16" t="str">
        <f>IFERROR(VLOOKUP(J158,AG155:AO160,9,FALSE),"")</f>
        <v/>
      </c>
      <c r="S158" s="16" t="str">
        <f>IF(I158="","",IF(AB158=AB159,(IF(AB158=-1,"","Shoot com o 5º")),IF(I158=1,"",IF(AB158=AB161,(IF(AB158=-1,"","Shoot com o 1º")),IF(AB158=AB157,(IF(AB158=-1,"","Shoot com o 3º")),"")))))</f>
        <v/>
      </c>
      <c r="T158" s="16" t="str">
        <f>IFERROR(VLOOKUP(J158,AU172:BD177,8,FALSE),"")</f>
        <v/>
      </c>
      <c r="U158" s="16" t="str">
        <f>IFERROR(VLOOKUP(J158,AU172:BD177,9,FALSE),"")</f>
        <v/>
      </c>
      <c r="V158" s="16" t="str">
        <f t="shared" si="142"/>
        <v/>
      </c>
      <c r="W158" s="16" t="str">
        <f>IFERROR(VLOOKUP(J158,AU172:BD177,10,FALSE),"")</f>
        <v/>
      </c>
      <c r="X158" s="16"/>
      <c r="Y158" s="20" t="str">
        <f>IF(I158="","",IFERROR(VLOOKUP(J158,BG155:BH160,2,FALSE),0))</f>
        <v/>
      </c>
      <c r="Z158" s="21"/>
      <c r="AA158" s="22" t="str">
        <f>IFERROR(LARGE(BC155:BC160,I158),"")</f>
        <v/>
      </c>
      <c r="AB158" s="23" t="str">
        <f>IFERROR(LARGE(BD155:BD160,I158),"")</f>
        <v/>
      </c>
      <c r="AC158" s="24" t="str">
        <f>IFERROR(LARGE(BE155:BE160,I158),"")</f>
        <v/>
      </c>
      <c r="AD158" s="25" t="str">
        <f>IFERROR(AC158+(Y158/100),"")</f>
        <v/>
      </c>
      <c r="AE158" s="16"/>
      <c r="AF158" s="16">
        <v>4</v>
      </c>
      <c r="AG158" s="18">
        <f t="shared" si="136"/>
        <v>0</v>
      </c>
      <c r="AH158" s="16">
        <f>SUM(AI158:AK158)</f>
        <v>0</v>
      </c>
      <c r="AI158" s="16">
        <f>COUNTIFS(AH164:AH178,AG158,AP164:AP178,AI154)+COUNTIFS(AK164:AK178,AG158,AQ164:AQ178,AI154)</f>
        <v>0</v>
      </c>
      <c r="AJ158" s="16">
        <f>COUNTIFS(AH164:AH178,AG158,AP164:AP178,AJ154)+COUNTIFS(AK164:AK178,AG158,AQ164:AQ178,AJ154)</f>
        <v>0</v>
      </c>
      <c r="AK158" s="14">
        <f>COUNTIFS(AH164:AH178,AG158,AP164:AP178,AK154)+COUNTIFS(AK164:AK178,AG158,AQ164:AQ178,AK154)</f>
        <v>0</v>
      </c>
      <c r="AL158" s="14">
        <f>SUMIF(AH164:AH178,AG158,AI164:AI178)+SUMIF(AK164:AK178,AG158,AJ164:AJ178)</f>
        <v>0</v>
      </c>
      <c r="AM158" s="14">
        <f>SUMIF(AH164:AH178,AG158,AJ164:AJ178)+SUMIF(AK164:AK178,AG158,AI164:AI178)</f>
        <v>0</v>
      </c>
      <c r="AN158" s="16">
        <f>AL158-AM158</f>
        <v>0</v>
      </c>
      <c r="AO158" s="16">
        <f>(3*AI158)+(1*AJ158)+(0*AK158)</f>
        <v>0</v>
      </c>
      <c r="AP158" s="26"/>
      <c r="AQ158" s="22"/>
      <c r="AR158" s="27"/>
      <c r="AS158" s="22"/>
      <c r="AT158" s="22"/>
      <c r="AU158" s="18">
        <f t="shared" si="137"/>
        <v>0</v>
      </c>
      <c r="AV158" s="28">
        <f>IF((AO158-AO155)=0,(AV167),0)</f>
        <v>0</v>
      </c>
      <c r="AW158" s="28">
        <f>IF((AO158-AO156)=0,(AW167),0)</f>
        <v>0</v>
      </c>
      <c r="AX158" s="28">
        <f>IF((AO158-AO157)=0,(AX167),0)</f>
        <v>0</v>
      </c>
      <c r="AY158" s="28">
        <f>IF((AO158-AO158)=0,(AY167),0)</f>
        <v>0</v>
      </c>
      <c r="AZ158" s="28">
        <f>IF((AO158-AO159)=0,(AZ167),0)</f>
        <v>0</v>
      </c>
      <c r="BA158" s="28">
        <f>IF((AO158-AO160)=0,(BA167),0)</f>
        <v>0</v>
      </c>
      <c r="BB158" s="30"/>
      <c r="BC158" s="22">
        <f t="shared" si="143"/>
        <v>-1</v>
      </c>
      <c r="BD158" s="22">
        <f t="shared" si="138"/>
        <v>-1</v>
      </c>
      <c r="BE158" s="29">
        <f t="shared" si="139"/>
        <v>-1.0000000004</v>
      </c>
      <c r="BF158" s="29">
        <f t="shared" si="144"/>
        <v>-1.0000000004</v>
      </c>
      <c r="BG158" s="18">
        <f t="shared" si="140"/>
        <v>0</v>
      </c>
      <c r="BH158" s="133">
        <f t="shared" si="141"/>
        <v>0</v>
      </c>
      <c r="BI158" s="14"/>
    </row>
    <row r="159" spans="1:61" ht="18" hidden="1" customHeight="1" x14ac:dyDescent="0.25">
      <c r="A159" s="14"/>
      <c r="B159" s="14"/>
      <c r="C159" s="14"/>
      <c r="D159" s="14"/>
      <c r="E159" s="14"/>
      <c r="F159" s="14"/>
      <c r="G159" s="14"/>
      <c r="H159" s="14"/>
      <c r="I159" s="15" t="str">
        <f>IF(J115&lt;&gt;0,I158+1,"")</f>
        <v/>
      </c>
      <c r="J159" s="16" t="str">
        <f>IF(J115="","",VLOOKUP(AC159,BE155:BG160,3,FALSE))</f>
        <v/>
      </c>
      <c r="K159" s="16" t="str">
        <f>IFERROR(VLOOKUP(J159,AG155:AO160,2,FALSE),"")</f>
        <v/>
      </c>
      <c r="L159" s="16" t="str">
        <f>IFERROR(VLOOKUP(J159,AG155:AO160,3,FALSE),"")</f>
        <v/>
      </c>
      <c r="M159" s="16" t="str">
        <f>IFERROR(VLOOKUP(J159,AG155:AO160,4,FALSE),"")</f>
        <v/>
      </c>
      <c r="N159" s="16" t="str">
        <f>IFERROR(VLOOKUP(J159,AG155:AO160,5,FALSE),"")</f>
        <v/>
      </c>
      <c r="O159" s="16" t="str">
        <f>IFERROR(VLOOKUP(J159,AG155:AO160,6,FALSE),"")</f>
        <v/>
      </c>
      <c r="P159" s="16" t="str">
        <f>IFERROR(VLOOKUP(J159,AG155:AO160,7,FALSE),"")</f>
        <v/>
      </c>
      <c r="Q159" s="16" t="str">
        <f>IFERROR(VLOOKUP(J159,AG155:AO160,8,FALSE),"")</f>
        <v/>
      </c>
      <c r="R159" s="16" t="str">
        <f>IFERROR(VLOOKUP(J159,AG155:AO160,9,FALSE),"")</f>
        <v/>
      </c>
      <c r="S159" s="16" t="str">
        <f>IF(I159="","",IF(AB159=AB160,(IF(AB159=-1,"","Shoot com o 6º")),IF(I159=1,"",IF(AB159=AB161,(IF(AB159=-1,"","Shoot com o 1º")),IF(AB159=AB158,(IF(AB159=-1,"","Shoot com o 4º")),"")))))</f>
        <v/>
      </c>
      <c r="T159" s="16" t="str">
        <f>IFERROR(VLOOKUP(J159,AU172:BD177,8,FALSE),"")</f>
        <v/>
      </c>
      <c r="U159" s="16" t="str">
        <f>IFERROR(VLOOKUP(J159,AU172:BD177,9,FALSE),"")</f>
        <v/>
      </c>
      <c r="V159" s="16" t="str">
        <f t="shared" si="142"/>
        <v/>
      </c>
      <c r="W159" s="16" t="str">
        <f>IFERROR(VLOOKUP(J159,AU172:BD177,10,FALSE),"")</f>
        <v/>
      </c>
      <c r="X159" s="16"/>
      <c r="Y159" s="20" t="str">
        <f>IF(I159="","",IFERROR(VLOOKUP(J159,BG155:BH160,2,FALSE),0))</f>
        <v/>
      </c>
      <c r="Z159" s="21"/>
      <c r="AA159" s="22" t="str">
        <f>IFERROR(LARGE(BC155:BC160,I159),"")</f>
        <v/>
      </c>
      <c r="AB159" s="23" t="str">
        <f>IFERROR(LARGE(BD155:BD160,I159),"")</f>
        <v/>
      </c>
      <c r="AC159" s="24" t="str">
        <f>IFERROR(LARGE(BE155:BE160,I159),"")</f>
        <v/>
      </c>
      <c r="AD159" s="25" t="str">
        <f t="shared" ref="AD159:AD160" si="145">IFERROR(AC159+(Y159/10000),"")</f>
        <v/>
      </c>
      <c r="AE159" s="16"/>
      <c r="AF159" s="16">
        <v>5</v>
      </c>
      <c r="AG159" s="18">
        <f t="shared" si="136"/>
        <v>0</v>
      </c>
      <c r="AH159" s="16">
        <f t="shared" ref="AH159" si="146">SUM(AI159:AK159)</f>
        <v>0</v>
      </c>
      <c r="AI159" s="16">
        <f>COUNTIFS(AH164:AH178,AG159,AP164:AP178,AI154)+COUNTIFS(AK164:AK178,AG159,AQ164:AQ178,AI154)</f>
        <v>0</v>
      </c>
      <c r="AJ159" s="16">
        <f>COUNTIFS(AH164:AH178,AG159,AP164:AP178,AJ154)+COUNTIFS(AK164:AK178,AG159,AQ164:AQ178,AJ154)</f>
        <v>0</v>
      </c>
      <c r="AK159" s="14">
        <f>COUNTIFS(AH164:AH178,AG159,AP164:AP178,AK154)+COUNTIFS(AK164:AK178,AG159,AQ164:AQ178,AK154)</f>
        <v>0</v>
      </c>
      <c r="AL159" s="14">
        <f>SUMIF(AH164:AH178,AG159,AI164:AI178)+SUMIF(AK164:AK178,AG159,AJ164:AJ178)</f>
        <v>0</v>
      </c>
      <c r="AM159" s="14">
        <f>SUMIF(AH164:AH178,AG159,AJ164:AJ178)+SUMIF(AK164:AK178,AG159,AI164:AI178)</f>
        <v>0</v>
      </c>
      <c r="AN159" s="16">
        <f>AL159-AM159</f>
        <v>0</v>
      </c>
      <c r="AO159" s="16">
        <f t="shared" ref="AO159" si="147">(3*AI159)+(1*AJ159)+(0*AK159)</f>
        <v>0</v>
      </c>
      <c r="AP159" s="26"/>
      <c r="AQ159" s="22"/>
      <c r="AR159" s="27"/>
      <c r="AS159" s="22"/>
      <c r="AT159" s="22"/>
      <c r="AU159" s="18">
        <f t="shared" si="137"/>
        <v>0</v>
      </c>
      <c r="AV159" s="28">
        <f>IF((AO159-AO155)=0,(AV168),0)</f>
        <v>0</v>
      </c>
      <c r="AW159" s="28">
        <f>IF((AO159-AO156)=0,(AW168),0)</f>
        <v>0</v>
      </c>
      <c r="AX159" s="28">
        <f>IF((AO159-AO157)=0,(AX168),0)</f>
        <v>0</v>
      </c>
      <c r="AY159" s="28">
        <f>IF((AO159-AO158)=0,(AY168),0)</f>
        <v>0</v>
      </c>
      <c r="AZ159" s="28">
        <f>IF((AO159-AO159)=0,(AZ168),0)</f>
        <v>0</v>
      </c>
      <c r="BA159" s="28">
        <f>IF((AO159-AO160)=0,(BA168),0)</f>
        <v>0</v>
      </c>
      <c r="BB159" s="30"/>
      <c r="BC159" s="22">
        <f t="shared" si="143"/>
        <v>-1</v>
      </c>
      <c r="BD159" s="22">
        <f t="shared" si="138"/>
        <v>-1</v>
      </c>
      <c r="BE159" s="29">
        <f t="shared" si="139"/>
        <v>-1.0000000005</v>
      </c>
      <c r="BF159" s="29">
        <f t="shared" si="144"/>
        <v>-1.0000000005</v>
      </c>
      <c r="BG159" s="18">
        <f t="shared" si="140"/>
        <v>0</v>
      </c>
      <c r="BH159" s="133">
        <f t="shared" si="141"/>
        <v>0</v>
      </c>
      <c r="BI159" s="14"/>
    </row>
    <row r="160" spans="1:61" ht="18" hidden="1" customHeight="1" x14ac:dyDescent="0.25">
      <c r="A160" s="14"/>
      <c r="B160" s="14"/>
      <c r="C160" s="14"/>
      <c r="D160" s="14"/>
      <c r="E160" s="14"/>
      <c r="F160" s="14"/>
      <c r="G160" s="14"/>
      <c r="H160" s="14"/>
      <c r="I160" s="15" t="str">
        <f>IF(J116&lt;&gt;0,I159+1,"")</f>
        <v/>
      </c>
      <c r="J160" s="16" t="str">
        <f>IF(J116="","",VLOOKUP(AC160,BE155:BG160,3,FALSE))</f>
        <v/>
      </c>
      <c r="K160" s="16" t="str">
        <f>IFERROR(VLOOKUP(J160,AG155:AO160,2,FALSE),"")</f>
        <v/>
      </c>
      <c r="L160" s="16" t="str">
        <f>IFERROR(VLOOKUP(J160,AG155:AO160,3,FALSE),"")</f>
        <v/>
      </c>
      <c r="M160" s="16" t="str">
        <f>IFERROR(VLOOKUP(J160,AG155:AO160,4,FALSE),"")</f>
        <v/>
      </c>
      <c r="N160" s="16" t="str">
        <f>IFERROR(VLOOKUP(J160,AG155:AO160,5,FALSE),"")</f>
        <v/>
      </c>
      <c r="O160" s="16" t="str">
        <f>IFERROR(VLOOKUP(J160,AG155:AO160,6,FALSE),"")</f>
        <v/>
      </c>
      <c r="P160" s="16" t="str">
        <f>IFERROR(VLOOKUP(J160,AG155:AO160,7,FALSE),"")</f>
        <v/>
      </c>
      <c r="Q160" s="16" t="str">
        <f>IFERROR(VLOOKUP(J160,AG155:AO160,8,FALSE),"")</f>
        <v/>
      </c>
      <c r="R160" s="16" t="str">
        <f>IFERROR(VLOOKUP(J160,AG155:AO160,9,FALSE),"")</f>
        <v/>
      </c>
      <c r="S160" s="16" t="str">
        <f>IF(I160="","",IF(AB160=AB161,(IF(AB160=-1,"","Shoot com o 1º")),IF(I160=1,"",IF(AB160=AB161,(IF(AB160=-1,"","Shoot com o 1º")),IF(AB160=AB159,(IF(AB160=-1,"","Shoot com o 5º")),"")))))</f>
        <v/>
      </c>
      <c r="T160" s="16" t="str">
        <f>IFERROR(VLOOKUP(J160,AU172:BD177,8,FALSE),"")</f>
        <v/>
      </c>
      <c r="U160" s="16" t="str">
        <f>IFERROR(VLOOKUP(J160,AU172:BD177,9,FALSE),"")</f>
        <v/>
      </c>
      <c r="V160" s="16" t="str">
        <f t="shared" si="142"/>
        <v/>
      </c>
      <c r="W160" s="16" t="str">
        <f>IFERROR(VLOOKUP(J160,AU172:BD177,10,FALSE),"")</f>
        <v/>
      </c>
      <c r="X160" s="16"/>
      <c r="Y160" s="20" t="str">
        <f>IF(I160="","",IFERROR(VLOOKUP(J160,BG155:BH160,2,FALSE),0))</f>
        <v/>
      </c>
      <c r="Z160" s="21"/>
      <c r="AA160" s="22" t="str">
        <f>IFERROR(LARGE(BC155:BC160,I160),"")</f>
        <v/>
      </c>
      <c r="AB160" s="23" t="str">
        <f>IFERROR(LARGE(BD155:BD160,I160),"")</f>
        <v/>
      </c>
      <c r="AC160" s="24" t="str">
        <f>IFERROR(LARGE(BE155:BE160,I160),"")</f>
        <v/>
      </c>
      <c r="AD160" s="25" t="str">
        <f t="shared" si="145"/>
        <v/>
      </c>
      <c r="AE160" s="16"/>
      <c r="AF160" s="16">
        <v>6</v>
      </c>
      <c r="AG160" s="18">
        <f t="shared" si="136"/>
        <v>0</v>
      </c>
      <c r="AH160" s="16">
        <f>SUM(AI160:AK160)</f>
        <v>0</v>
      </c>
      <c r="AI160" s="16">
        <f>COUNTIFS(AH164:AH178,AG160,AP164:AP178,AI154)+COUNTIFS(AK164:AK178,AG160,AQ164:AQ178,AI154)</f>
        <v>0</v>
      </c>
      <c r="AJ160" s="16">
        <f>COUNTIFS(AH164:AH178,AG160,AP164:AP178,AJ154)+COUNTIFS(AK164:AK178,AG160,AQ164:AQ178,AJ154)</f>
        <v>0</v>
      </c>
      <c r="AK160" s="14">
        <f>COUNTIFS(AH164:AH178,AG160,AP164:AP178,AK154)+COUNTIFS(AK164:AK178,AG160,AQ164:AQ178,AK154)</f>
        <v>0</v>
      </c>
      <c r="AL160" s="14">
        <f>SUMIF(AH164:AH178,AG160,AI164:AI178)+SUMIF(AK164:AK178,AG160,AJ164:AJ178)</f>
        <v>0</v>
      </c>
      <c r="AM160" s="14">
        <f>SUMIF(AH164:AH178,AG160,AJ164:AJ178)+SUMIF(AK164:AK178,AG160,AI164:AI178)</f>
        <v>0</v>
      </c>
      <c r="AN160" s="16">
        <f t="shared" ref="AN160" si="148">AL160-AM160</f>
        <v>0</v>
      </c>
      <c r="AO160" s="16">
        <f>(3*AI160)+(1*AJ160)+(0*AK160)</f>
        <v>0</v>
      </c>
      <c r="AP160" s="26"/>
      <c r="AQ160" s="22"/>
      <c r="AR160" s="27"/>
      <c r="AS160" s="22"/>
      <c r="AT160" s="22"/>
      <c r="AU160" s="18">
        <f t="shared" si="137"/>
        <v>0</v>
      </c>
      <c r="AV160" s="28">
        <f>IF((AO160-AO155)=0,(AV169),0)</f>
        <v>0</v>
      </c>
      <c r="AW160" s="28">
        <f>IF((AO160-AO156)=0,(AW169),0)</f>
        <v>0</v>
      </c>
      <c r="AX160" s="28">
        <f>IF((AO160-AO157)=0,(AX169),0)</f>
        <v>0</v>
      </c>
      <c r="AY160" s="28">
        <f>IF((AO160-AO158)=0,(AY169),0)</f>
        <v>0</v>
      </c>
      <c r="AZ160" s="28">
        <f>IF((AO160-AO159)=0,(AZ169),0)</f>
        <v>0</v>
      </c>
      <c r="BA160" s="28">
        <f>IF((AO160-AO160)=0,(BA169),0)</f>
        <v>0</v>
      </c>
      <c r="BB160" s="30"/>
      <c r="BC160" s="22">
        <f t="shared" si="143"/>
        <v>-1</v>
      </c>
      <c r="BD160" s="22">
        <f t="shared" si="138"/>
        <v>-1</v>
      </c>
      <c r="BE160" s="29">
        <f t="shared" si="139"/>
        <v>-1.0000000006</v>
      </c>
      <c r="BF160" s="29">
        <f t="shared" si="144"/>
        <v>-1.0000000006</v>
      </c>
      <c r="BG160" s="18">
        <f t="shared" si="140"/>
        <v>0</v>
      </c>
      <c r="BH160" s="133">
        <f t="shared" si="141"/>
        <v>0</v>
      </c>
      <c r="BI160" s="14"/>
    </row>
    <row r="161" spans="1:61" ht="18" hidden="1" customHeight="1" x14ac:dyDescent="0.25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6"/>
      <c r="M161" s="16"/>
      <c r="N161" s="16"/>
      <c r="O161" s="16"/>
      <c r="P161" s="14"/>
      <c r="Q161" s="14"/>
      <c r="R161" s="14"/>
      <c r="S161" s="14"/>
      <c r="T161" s="14"/>
      <c r="U161" s="14"/>
      <c r="V161" s="14"/>
      <c r="W161" s="14"/>
      <c r="X161" s="14"/>
      <c r="Y161" s="16"/>
      <c r="Z161" s="14"/>
      <c r="AA161" s="14"/>
      <c r="AB161" s="23" t="str">
        <f>AB155</f>
        <v/>
      </c>
      <c r="AC161" s="31"/>
      <c r="AD161" s="32"/>
      <c r="AE161" s="14"/>
      <c r="AF161" s="16"/>
      <c r="AG161" s="16"/>
      <c r="AH161" s="16"/>
      <c r="AI161" s="16"/>
      <c r="AJ161" s="14"/>
      <c r="AK161" s="14"/>
      <c r="AL161" s="14"/>
      <c r="AM161" s="14"/>
      <c r="AN161" s="16"/>
      <c r="AO161" s="16"/>
      <c r="AP161" s="14"/>
      <c r="AQ161" s="14"/>
      <c r="AR161" s="14"/>
      <c r="AS161" s="14"/>
      <c r="AT161" s="14"/>
      <c r="AU161" s="31"/>
      <c r="AV161" s="14"/>
      <c r="AW161" s="14"/>
      <c r="AX161" s="14"/>
      <c r="AY161" s="14"/>
      <c r="AZ161" s="14"/>
      <c r="BA161" s="14"/>
      <c r="BB161" s="14"/>
      <c r="BC161" s="14"/>
      <c r="BD161" s="14"/>
      <c r="BE161" s="14"/>
      <c r="BF161" s="14"/>
      <c r="BG161" s="18"/>
      <c r="BH161" s="108"/>
      <c r="BI161" s="14"/>
    </row>
    <row r="162" spans="1:61" ht="15" customHeight="1" x14ac:dyDescent="0.25">
      <c r="A162" s="33"/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4"/>
      <c r="Z162" s="35"/>
      <c r="AA162" s="35"/>
      <c r="AB162" s="36"/>
      <c r="AC162" s="36"/>
      <c r="AD162" s="37"/>
      <c r="AE162" s="35"/>
      <c r="AF162" s="34"/>
      <c r="AG162" s="38"/>
      <c r="AH162" s="35"/>
      <c r="AI162" s="35"/>
      <c r="AJ162" s="35"/>
      <c r="AK162" s="35"/>
      <c r="AL162" s="35"/>
      <c r="AM162" s="35"/>
      <c r="AN162" s="35"/>
      <c r="AO162" s="35"/>
      <c r="AP162" s="35"/>
      <c r="AQ162" s="35"/>
      <c r="AR162" s="35"/>
      <c r="AS162" s="35"/>
      <c r="AT162" s="35"/>
      <c r="AU162" s="35"/>
      <c r="AV162" s="35"/>
      <c r="AW162" s="35"/>
      <c r="AX162" s="35"/>
      <c r="AY162" s="35"/>
      <c r="AZ162" s="35"/>
      <c r="BA162" s="35"/>
      <c r="BB162" s="35"/>
      <c r="BC162" s="35"/>
      <c r="BD162" s="35"/>
      <c r="BE162" s="35"/>
      <c r="BF162" s="35"/>
      <c r="BG162" s="35"/>
      <c r="BH162" s="131"/>
      <c r="BI162" s="35"/>
    </row>
    <row r="163" spans="1:61" ht="18" customHeight="1" x14ac:dyDescent="0.25">
      <c r="A163" s="39" t="s">
        <v>23</v>
      </c>
      <c r="B163" s="39" t="s">
        <v>24</v>
      </c>
      <c r="C163" s="177" t="s">
        <v>25</v>
      </c>
      <c r="D163" s="178"/>
      <c r="E163" s="39" t="s">
        <v>26</v>
      </c>
      <c r="F163" s="179" t="s">
        <v>17</v>
      </c>
      <c r="G163" s="180"/>
      <c r="H163" s="40"/>
      <c r="I163" s="39" t="s">
        <v>27</v>
      </c>
      <c r="J163" s="39" t="str">
        <f>J154</f>
        <v>OPEN - E</v>
      </c>
      <c r="K163" s="41" t="s">
        <v>4</v>
      </c>
      <c r="L163" s="42" t="s">
        <v>5</v>
      </c>
      <c r="M163" s="42" t="s">
        <v>6</v>
      </c>
      <c r="N163" s="42" t="s">
        <v>7</v>
      </c>
      <c r="O163" s="42" t="s">
        <v>8</v>
      </c>
      <c r="P163" s="42" t="s">
        <v>9</v>
      </c>
      <c r="Q163" s="43" t="s">
        <v>10</v>
      </c>
      <c r="R163" s="44" t="s">
        <v>11</v>
      </c>
      <c r="S163" s="39" t="s">
        <v>12</v>
      </c>
      <c r="T163" s="41" t="s">
        <v>13</v>
      </c>
      <c r="U163" s="42" t="s">
        <v>14</v>
      </c>
      <c r="V163" s="43" t="s">
        <v>15</v>
      </c>
      <c r="W163" s="44" t="s">
        <v>16</v>
      </c>
      <c r="X163" s="40"/>
      <c r="Y163" s="34" t="s">
        <v>17</v>
      </c>
      <c r="Z163" s="34"/>
      <c r="AA163" s="34" t="s">
        <v>27</v>
      </c>
      <c r="AB163" s="34" t="s">
        <v>28</v>
      </c>
      <c r="AC163" s="34" t="s">
        <v>29</v>
      </c>
      <c r="AD163" s="45" t="s">
        <v>30</v>
      </c>
      <c r="AE163" s="34"/>
      <c r="AF163" s="46"/>
      <c r="AG163" s="47" t="s">
        <v>4</v>
      </c>
      <c r="AH163" s="46">
        <f>COUNTA(J111:J116)</f>
        <v>0</v>
      </c>
      <c r="AI163" s="48" t="s">
        <v>31</v>
      </c>
      <c r="AJ163" s="48" t="s">
        <v>32</v>
      </c>
      <c r="AK163" s="48"/>
      <c r="AL163" s="48" t="s">
        <v>33</v>
      </c>
      <c r="AM163" s="48" t="s">
        <v>34</v>
      </c>
      <c r="AN163" s="48" t="s">
        <v>35</v>
      </c>
      <c r="AO163" s="48" t="s">
        <v>36</v>
      </c>
      <c r="AP163" s="34" t="s">
        <v>37</v>
      </c>
      <c r="AQ163" s="34" t="s">
        <v>38</v>
      </c>
      <c r="AR163" s="34" t="s">
        <v>39</v>
      </c>
      <c r="AS163" s="34" t="s">
        <v>40</v>
      </c>
      <c r="AT163" s="34"/>
      <c r="AU163" s="49" t="s">
        <v>22</v>
      </c>
      <c r="AV163" s="35">
        <f t="shared" ref="AV163:BA163" si="149">AV154</f>
        <v>0</v>
      </c>
      <c r="AW163" s="35">
        <f t="shared" si="149"/>
        <v>0</v>
      </c>
      <c r="AX163" s="35">
        <f t="shared" si="149"/>
        <v>0</v>
      </c>
      <c r="AY163" s="35">
        <f t="shared" si="149"/>
        <v>0</v>
      </c>
      <c r="AZ163" s="35">
        <f t="shared" si="149"/>
        <v>0</v>
      </c>
      <c r="BA163" s="35">
        <f t="shared" si="149"/>
        <v>0</v>
      </c>
      <c r="BB163" s="34"/>
      <c r="BC163" s="34"/>
      <c r="BD163" s="34"/>
      <c r="BE163" s="34"/>
      <c r="BF163" s="34"/>
      <c r="BG163" s="34"/>
      <c r="BH163" s="130"/>
      <c r="BI163" s="34"/>
    </row>
    <row r="164" spans="1:61" ht="18" customHeight="1" x14ac:dyDescent="0.25">
      <c r="A164" s="82" t="str">
        <f t="shared" ref="A164:A178" si="150">AG164</f>
        <v/>
      </c>
      <c r="B164" s="83" t="str">
        <f t="shared" ref="B164:B178" si="151">IF(AH164=0,"",(IF(AK164=0,"",AH164)))</f>
        <v/>
      </c>
      <c r="C164" s="84">
        <f>Sessões!E36</f>
        <v>0</v>
      </c>
      <c r="D164" s="85">
        <f>Sessões!G36</f>
        <v>0</v>
      </c>
      <c r="E164" s="83" t="str">
        <f t="shared" ref="E164:E178" si="152">IF(AK164=0,"",(IF(AH164=0,"",AK164)))</f>
        <v/>
      </c>
      <c r="F164" s="54"/>
      <c r="G164" s="55"/>
      <c r="H164" s="33"/>
      <c r="I164" s="86" t="str">
        <f>IF(AA164="","",CONCATENATE(AA164,I110))</f>
        <v/>
      </c>
      <c r="J164" s="87" t="str">
        <f>IF(J111="","",VLOOKUP(AD164,BF155:BG160,2,FALSE))</f>
        <v/>
      </c>
      <c r="K164" s="88" t="str">
        <f>IFERROR(VLOOKUP(J164,AG155:AO160,2,FALSE),"")</f>
        <v/>
      </c>
      <c r="L164" s="89" t="str">
        <f>IFERROR(VLOOKUP(J164,AG155:AO160,3,FALSE),"")</f>
        <v/>
      </c>
      <c r="M164" s="89" t="str">
        <f>IFERROR(VLOOKUP(J164,AG155:AO160,4,FALSE),"")</f>
        <v/>
      </c>
      <c r="N164" s="89" t="str">
        <f>IFERROR(VLOOKUP(J164,AG155:AO160,5,FALSE),"")</f>
        <v/>
      </c>
      <c r="O164" s="89" t="str">
        <f>IFERROR(VLOOKUP(J164,AG155:AO160,6,FALSE),"")</f>
        <v/>
      </c>
      <c r="P164" s="89" t="str">
        <f>IFERROR(VLOOKUP(J164,AG155:AO160,7,FALSE),"")</f>
        <v/>
      </c>
      <c r="Q164" s="89" t="str">
        <f>IFERROR(VLOOKUP(J164,AG155:AO160,8,FALSE),"")</f>
        <v/>
      </c>
      <c r="R164" s="90" t="str">
        <f>IFERROR(VLOOKUP(J164,AG155:AO160,9,FALSE),"")</f>
        <v/>
      </c>
      <c r="S164" s="87" t="str">
        <f>IF(AA164="","",IF(AC164=AC165,(IF(AC164=-1,"","Shoot com o 2º")),IF(AA164=1,"",IF(AC164=AC170,(IF(AC164=-1,"","Shoot com o 1º")),IF(AC164=AC163,(IF(AC164=-1,"","Shoot com o 1º")),"")))))</f>
        <v/>
      </c>
      <c r="T164" s="61" t="str">
        <f>IFERROR(VLOOKUP(J164,AU172:BD177,8,FALSE),"")</f>
        <v/>
      </c>
      <c r="U164" s="62" t="str">
        <f>IFERROR(VLOOKUP(J164,AU172:BD177,9,FALSE),"")</f>
        <v/>
      </c>
      <c r="V164" s="62" t="str">
        <f>IFERROR(T164-U164,"")</f>
        <v/>
      </c>
      <c r="W164" s="63" t="str">
        <f>IFERROR(VLOOKUP(J164,AU172:BD177,10,FALSE),"")</f>
        <v/>
      </c>
      <c r="X164" s="33"/>
      <c r="Y164" s="64" t="str">
        <f>IF(AA164="","",IFERROR(VLOOKUP(J164,BG155:BH160,2,FALSE),0))</f>
        <v/>
      </c>
      <c r="Z164" s="65"/>
      <c r="AA164" s="65" t="str">
        <f t="shared" ref="AA164:AA169" si="153">I155</f>
        <v/>
      </c>
      <c r="AB164" s="66" t="str">
        <f>VLOOKUP(J164,J155:AB160,13,FALSE)</f>
        <v/>
      </c>
      <c r="AC164" s="67" t="str">
        <f t="shared" ref="AC164:AC169" si="154">IFERROR(ROUNDDOWN(AD164,9),"")</f>
        <v/>
      </c>
      <c r="AD164" s="68" t="str">
        <f>IFERROR(LARGE(BF155:BF160,AA164),"")</f>
        <v/>
      </c>
      <c r="AE164" s="35"/>
      <c r="AF164" s="48">
        <f>IF(AG164="",AF163,AG164)</f>
        <v>0</v>
      </c>
      <c r="AG164" s="69" t="str">
        <f>IFERROR(IF(AH164="","",(IF(AK164=0,"",AG163+1))),AF163+1)</f>
        <v/>
      </c>
      <c r="AH164" s="70" t="str">
        <f>IF(AH163=2,J111,IF(AH163=3,J111,IF(AH163=4,J111,IF(AH163&gt;=5,J111,""))))</f>
        <v/>
      </c>
      <c r="AI164" s="71">
        <f t="shared" ref="AI164:AJ178" si="155">IF(C164="","",C164)</f>
        <v>0</v>
      </c>
      <c r="AJ164" s="71">
        <f t="shared" si="155"/>
        <v>0</v>
      </c>
      <c r="AK164" s="70" t="str">
        <f>IF(AH163=2,J112,IF(AH163=3,J113,IF(AH163=4,J114,IF(AH163&gt;=5,J115,""))))</f>
        <v/>
      </c>
      <c r="AL164" s="71" t="str">
        <f>IF(F164="","",F164)</f>
        <v/>
      </c>
      <c r="AM164" s="71" t="str">
        <f>IF(G164="","",G164)</f>
        <v/>
      </c>
      <c r="AN164" s="71" t="str">
        <f>IF(AL164="","-",(IF(AL164&gt;AM164,3,(IF(AL164=AM164,1,0)))))</f>
        <v>-</v>
      </c>
      <c r="AO164" s="71" t="str">
        <f>IF(AL164="","-",(IF(AL164&lt;AM164,3,(IF(AL164=AM164,1,0)))))</f>
        <v>-</v>
      </c>
      <c r="AP164" s="34" t="str">
        <f t="shared" ref="AP164:AP178" si="156">IF(AI164="","-",(IF(AI164&gt;AJ164,"V",(IF(AI164=AJ164,"E","D")))))</f>
        <v>E</v>
      </c>
      <c r="AQ164" s="34" t="str">
        <f t="shared" ref="AQ164:AQ178" si="157">IF(AI164="","-",(IF(AI164&lt;AJ164,"V",(IF(AI164=AJ164,"E","D")))))</f>
        <v>E</v>
      </c>
      <c r="AR164" s="34">
        <f t="shared" ref="AR164:AS178" si="158">IF(AP164="V",3,(IF(AP164="E",1,0)))</f>
        <v>1</v>
      </c>
      <c r="AS164" s="34">
        <f t="shared" si="158"/>
        <v>1</v>
      </c>
      <c r="AT164" s="35"/>
      <c r="AU164" s="35">
        <f t="shared" ref="AU164:AU169" si="159">AG155</f>
        <v>0</v>
      </c>
      <c r="AV164" s="35">
        <f>SUMIFS(AR164:AR178,AH164:AH178,AU164,AK164:AK178,AV163)+SUMIFS(AS164:AS178,AK164:AK178,AU164,AH164:AH178,AV163)</f>
        <v>0</v>
      </c>
      <c r="AW164" s="35">
        <f>SUMIFS(AR164:AR178,AH164:AH178,AU164,AK164:AK178,AW163)+SUMIFS(AS164:AS178,AK164:AK178,AU164,AH164:AH178,AW163)</f>
        <v>0</v>
      </c>
      <c r="AX164" s="35">
        <f>SUMIFS(AR164:AR178,AH164:AH178,AU164,AK164:AK178,AX163)+SUMIFS(AS164:AS178,AK164:AK178,AU164,AH164:AH178,AX163)</f>
        <v>0</v>
      </c>
      <c r="AY164" s="35">
        <f>SUMIFS(AR164:AR178,AH164:AH178,AU164,AK164:AK178,AY163)+SUMIFS(AS164:AS178,AK164:AK178,AU164,AH164:AH178,AY163)</f>
        <v>0</v>
      </c>
      <c r="AZ164" s="35">
        <f>SUMIFS(AR164:AR178,AH164:AH178,AU164,AK164:AK178,AZ163)+SUMIFS(AS164:AS178,AK164:AK178,AU164,AH164:AH178,AZ163)</f>
        <v>0</v>
      </c>
      <c r="BA164" s="35">
        <f>SUMIFS(AR164:AR178,AH164:AH178,AU164,AK164:AK178,BA163)+SUMIFS(AS164:AS178,AK164:AK178,AU164,AH164:AH178,BA163)</f>
        <v>0</v>
      </c>
      <c r="BB164" s="35"/>
      <c r="BC164" s="35"/>
      <c r="BD164" s="35"/>
      <c r="BE164" s="35"/>
      <c r="BF164" s="35"/>
      <c r="BG164" s="35"/>
      <c r="BH164" s="131"/>
      <c r="BI164" s="35"/>
    </row>
    <row r="165" spans="1:61" ht="18" customHeight="1" x14ac:dyDescent="0.25">
      <c r="A165" s="86" t="str">
        <f t="shared" si="150"/>
        <v/>
      </c>
      <c r="B165" s="91" t="str">
        <f t="shared" si="151"/>
        <v/>
      </c>
      <c r="C165" s="84">
        <f>Sessões!E37</f>
        <v>0</v>
      </c>
      <c r="D165" s="85">
        <f>Sessões!G37</f>
        <v>0</v>
      </c>
      <c r="E165" s="91" t="str">
        <f t="shared" si="152"/>
        <v/>
      </c>
      <c r="F165" s="75"/>
      <c r="G165" s="76"/>
      <c r="H165" s="33"/>
      <c r="I165" s="86" t="str">
        <f>IF(AA165="","",CONCATENATE(AA165,I110))</f>
        <v/>
      </c>
      <c r="J165" s="87" t="str">
        <f>IF(J112="","",VLOOKUP(AD165,BF155:BG160,2,FALSE))</f>
        <v/>
      </c>
      <c r="K165" s="88" t="str">
        <f>IFERROR(VLOOKUP(J165,AG155:AO160,2,FALSE),"")</f>
        <v/>
      </c>
      <c r="L165" s="89" t="str">
        <f>IFERROR(VLOOKUP(J165,AG155:AO160,3,FALSE),"")</f>
        <v/>
      </c>
      <c r="M165" s="89" t="str">
        <f>IFERROR(VLOOKUP(J165,AG155:AO160,4,FALSE),"")</f>
        <v/>
      </c>
      <c r="N165" s="89" t="str">
        <f>IFERROR(VLOOKUP(J165,AG155:AO160,5,FALSE),"")</f>
        <v/>
      </c>
      <c r="O165" s="89" t="str">
        <f>IFERROR(VLOOKUP(J165,AG155:AO160,6,FALSE),"")</f>
        <v/>
      </c>
      <c r="P165" s="89" t="str">
        <f>IFERROR(VLOOKUP(J165,AG155:AO160,7,FALSE),"")</f>
        <v/>
      </c>
      <c r="Q165" s="89" t="str">
        <f>IFERROR(VLOOKUP(J165,AG155:AO160,8,FALSE),"")</f>
        <v/>
      </c>
      <c r="R165" s="90" t="str">
        <f>IFERROR(VLOOKUP(J165,AG155:AO160,9,FALSE),"")</f>
        <v/>
      </c>
      <c r="S165" s="87" t="str">
        <f>IF(AA165="","",IF(AC165=AC166,(IF(AC165=-1,"","Shoot com o 3º")),IF(AA165=1,"",IF(AC165=AC170,(IF(AC165=-1,"","Shoot com o 1º")),IF(AC165=AC164,(IF(AC165=-1,"","Shoot com o 1º")),"")))))</f>
        <v/>
      </c>
      <c r="T165" s="61" t="str">
        <f>IFERROR(VLOOKUP(J165,AU172:BD177,8,FALSE),"")</f>
        <v/>
      </c>
      <c r="U165" s="62" t="str">
        <f>IFERROR(VLOOKUP(J165,AU172:BD177,9,FALSE),"")</f>
        <v/>
      </c>
      <c r="V165" s="62" t="str">
        <f t="shared" ref="V165:V169" si="160">IFERROR(T165-U165,"")</f>
        <v/>
      </c>
      <c r="W165" s="63" t="str">
        <f>IFERROR(VLOOKUP(J165,AU172:BD177,10,FALSE),"")</f>
        <v/>
      </c>
      <c r="X165" s="33"/>
      <c r="Y165" s="64" t="str">
        <f>IF(AA165="","",IFERROR(VLOOKUP(J165,BG155:BH160,2,FALSE),0))</f>
        <v/>
      </c>
      <c r="Z165" s="65"/>
      <c r="AA165" s="65" t="str">
        <f t="shared" si="153"/>
        <v/>
      </c>
      <c r="AB165" s="66" t="str">
        <f>VLOOKUP(J165,J155:AB160,13,FALSE)</f>
        <v/>
      </c>
      <c r="AC165" s="67" t="str">
        <f t="shared" si="154"/>
        <v/>
      </c>
      <c r="AD165" s="68" t="str">
        <f>IFERROR(LARGE(BF155:BF160,AA165),"")</f>
        <v/>
      </c>
      <c r="AE165" s="35"/>
      <c r="AF165" s="48">
        <f t="shared" ref="AF165:AF178" si="161">IF(AG165="",AF164,AG165)</f>
        <v>0</v>
      </c>
      <c r="AG165" s="69" t="str">
        <f t="shared" ref="AG165:AG178" si="162">IFERROR(IF(AH165="","",(IF(AK165=0,"",AG164+1))),AF164+1)</f>
        <v/>
      </c>
      <c r="AH165" s="70" t="str">
        <f>IF(AH163=2,"",IF(AH163=3,J112,IF(AH163=4,J112,IF(AH163&gt;=5,J112,""))))</f>
        <v/>
      </c>
      <c r="AI165" s="71">
        <f t="shared" si="155"/>
        <v>0</v>
      </c>
      <c r="AJ165" s="71">
        <f t="shared" si="155"/>
        <v>0</v>
      </c>
      <c r="AK165" s="70" t="str">
        <f>IF(AH163=2,"",IF(AH163=3,J113,IF(AH163=4,J113,IF(AH163&gt;=5,J113,""))))</f>
        <v/>
      </c>
      <c r="AL165" s="71" t="str">
        <f t="shared" ref="AL165:AM178" si="163">IF(F165="","",F165)</f>
        <v/>
      </c>
      <c r="AM165" s="71" t="str">
        <f t="shared" si="163"/>
        <v/>
      </c>
      <c r="AN165" s="71" t="str">
        <f t="shared" ref="AN165:AN178" si="164">IF(AL165="","-",(IF(AL165&gt;AM165,3,(IF(AL165=AM165,1,0)))))</f>
        <v>-</v>
      </c>
      <c r="AO165" s="71" t="str">
        <f t="shared" ref="AO165:AO178" si="165">IF(AL165="","-",(IF(AL165&lt;AM165,3,(IF(AL165=AM165,1,0)))))</f>
        <v>-</v>
      </c>
      <c r="AP165" s="34" t="str">
        <f t="shared" si="156"/>
        <v>E</v>
      </c>
      <c r="AQ165" s="34" t="str">
        <f t="shared" si="157"/>
        <v>E</v>
      </c>
      <c r="AR165" s="34">
        <f t="shared" si="158"/>
        <v>1</v>
      </c>
      <c r="AS165" s="34">
        <f t="shared" si="158"/>
        <v>1</v>
      </c>
      <c r="AT165" s="35"/>
      <c r="AU165" s="35">
        <f t="shared" si="159"/>
        <v>0</v>
      </c>
      <c r="AV165" s="35">
        <f>SUMIFS(AR164:AR178,AH164:AH178,AU165,AK164:AK178,AV163)+SUMIFS(AS164:AS178,AK164:AK178,AU165,AH164:AH178,AV163)</f>
        <v>0</v>
      </c>
      <c r="AW165" s="35">
        <f>SUMIFS(AR164:AR178,AH164:AH178,AU165,AK164:AK178,AW163)+SUMIFS(AS164:AS178,AK164:AK178,AU165,AH164:AH178,AW163)</f>
        <v>0</v>
      </c>
      <c r="AX165" s="35">
        <f>SUMIFS(AR164:AR178,AH164:AH178,AU165,AK164:AK178,AX163)+SUMIFS(AS164:AS178,AK164:AK178,AU165,AH164:AH178,AX163)</f>
        <v>0</v>
      </c>
      <c r="AY165" s="35">
        <f>SUMIFS(AR164:AR178,AH164:AH178,AU165,AK164:AK178,AY163)+SUMIFS(AS164:AS178,AK164:AK178,AU165,AH164:AH178,AY163)</f>
        <v>0</v>
      </c>
      <c r="AZ165" s="35">
        <f>SUMIFS(AR164:AR178,AH164:AH178,AU165,AK164:AK178,AZ163)+SUMIFS(AS164:AS178,AK164:AK178,AU165,AH164:AH178,AZ163)</f>
        <v>0</v>
      </c>
      <c r="BA165" s="35">
        <f>SUMIFS(AR164:AR178,AH164:AH178,AU165,AK164:AK178,BA163)+SUMIFS(AS164:AS178,AK164:AK178,AU165,AH164:AH178,BA163)</f>
        <v>0</v>
      </c>
      <c r="BB165" s="35"/>
      <c r="BC165" s="35"/>
      <c r="BD165" s="35"/>
      <c r="BE165" s="35"/>
      <c r="BF165" s="35"/>
      <c r="BG165" s="35"/>
      <c r="BH165" s="131"/>
      <c r="BI165" s="35"/>
    </row>
    <row r="166" spans="1:61" ht="18" customHeight="1" x14ac:dyDescent="0.25">
      <c r="A166" s="86" t="str">
        <f t="shared" si="150"/>
        <v/>
      </c>
      <c r="B166" s="91" t="str">
        <f t="shared" si="151"/>
        <v/>
      </c>
      <c r="C166" s="92">
        <f>Sessões!E25</f>
        <v>0</v>
      </c>
      <c r="D166" s="93">
        <f>Sessões!G25</f>
        <v>0</v>
      </c>
      <c r="E166" s="91" t="str">
        <f t="shared" si="152"/>
        <v/>
      </c>
      <c r="F166" s="75"/>
      <c r="G166" s="76"/>
      <c r="H166" s="33"/>
      <c r="I166" s="86" t="str">
        <f>IF(AA166="","",CONCATENATE(AA166,I110))</f>
        <v/>
      </c>
      <c r="J166" s="87" t="str">
        <f>IF(J113="","",VLOOKUP(AD166,BF155:BG160,2,FALSE))</f>
        <v/>
      </c>
      <c r="K166" s="88" t="str">
        <f>IFERROR(VLOOKUP(J166,AG155:AO160,2,FALSE),"")</f>
        <v/>
      </c>
      <c r="L166" s="89" t="str">
        <f>IFERROR(VLOOKUP(J166,AG155:AO160,3,FALSE),"")</f>
        <v/>
      </c>
      <c r="M166" s="89" t="str">
        <f>IFERROR(VLOOKUP(J166,AG155:AO160,4,FALSE),"")</f>
        <v/>
      </c>
      <c r="N166" s="89" t="str">
        <f>IFERROR(VLOOKUP(J166,AG155:AO160,5,FALSE),"")</f>
        <v/>
      </c>
      <c r="O166" s="89" t="str">
        <f>IFERROR(VLOOKUP(J166,AG155:AO160,6,FALSE),"")</f>
        <v/>
      </c>
      <c r="P166" s="89" t="str">
        <f>IFERROR(VLOOKUP(J166,AG155:AO160,7,FALSE),"")</f>
        <v/>
      </c>
      <c r="Q166" s="89" t="str">
        <f>IFERROR(VLOOKUP(J166,AG155:AO160,8,FALSE),"")</f>
        <v/>
      </c>
      <c r="R166" s="90" t="str">
        <f>IFERROR(VLOOKUP(J166,AG155:AO160,9,FALSE),"")</f>
        <v/>
      </c>
      <c r="S166" s="87" t="str">
        <f>IF(AA166="","",IF(AC166=AC167,(IF(AC166=-1,"","Shoot com o 4º")),IF(AA166=1,"",IF(AC166=AC170,(IF(AC166=-1,"","Shoot com o 1º")),IF(AC166=AC165,(IF(AC166=-1,"","Shoot com o 2º")),"")))))</f>
        <v/>
      </c>
      <c r="T166" s="61" t="str">
        <f>IFERROR(VLOOKUP(J166,AU172:BD177,8,FALSE),"")</f>
        <v/>
      </c>
      <c r="U166" s="62" t="str">
        <f>IFERROR(VLOOKUP(J166,AU172:BD177,9,FALSE),"")</f>
        <v/>
      </c>
      <c r="V166" s="62" t="str">
        <f t="shared" si="160"/>
        <v/>
      </c>
      <c r="W166" s="63" t="str">
        <f>IFERROR(VLOOKUP(J166,AU172:BD177,10,FALSE),"")</f>
        <v/>
      </c>
      <c r="X166" s="33"/>
      <c r="Y166" s="64" t="str">
        <f>IF(AA166="","",IFERROR(VLOOKUP(J166,BG155:BH160,2,FALSE),0))</f>
        <v/>
      </c>
      <c r="Z166" s="65"/>
      <c r="AA166" s="65" t="str">
        <f t="shared" si="153"/>
        <v/>
      </c>
      <c r="AB166" s="66" t="str">
        <f>VLOOKUP(J166,J155:AB160,13,FALSE)</f>
        <v/>
      </c>
      <c r="AC166" s="67" t="str">
        <f t="shared" si="154"/>
        <v/>
      </c>
      <c r="AD166" s="68" t="str">
        <f>IFERROR(LARGE(BF155:BF160,AA166),"")</f>
        <v/>
      </c>
      <c r="AE166" s="35"/>
      <c r="AF166" s="48">
        <f t="shared" si="161"/>
        <v>0</v>
      </c>
      <c r="AG166" s="69" t="str">
        <f t="shared" si="162"/>
        <v/>
      </c>
      <c r="AH166" s="70" t="str">
        <f>IF(AH163=2,"",IF(AH163=3,J111,IF(AH163=4,J111,IF(AH163&gt;=5,J114,""))))</f>
        <v/>
      </c>
      <c r="AI166" s="71">
        <f t="shared" si="155"/>
        <v>0</v>
      </c>
      <c r="AJ166" s="71">
        <f t="shared" si="155"/>
        <v>0</v>
      </c>
      <c r="AK166" s="70" t="str">
        <f>IF(AH163=2,"",IF(AH163=3,J112,IF(AH163=4,J113,IF(AH163&gt;=5,J116,""))))</f>
        <v/>
      </c>
      <c r="AL166" s="71" t="str">
        <f t="shared" si="163"/>
        <v/>
      </c>
      <c r="AM166" s="71" t="str">
        <f t="shared" si="163"/>
        <v/>
      </c>
      <c r="AN166" s="71" t="str">
        <f t="shared" si="164"/>
        <v>-</v>
      </c>
      <c r="AO166" s="71" t="str">
        <f t="shared" si="165"/>
        <v>-</v>
      </c>
      <c r="AP166" s="34" t="str">
        <f t="shared" si="156"/>
        <v>E</v>
      </c>
      <c r="AQ166" s="34" t="str">
        <f t="shared" si="157"/>
        <v>E</v>
      </c>
      <c r="AR166" s="34">
        <f t="shared" si="158"/>
        <v>1</v>
      </c>
      <c r="AS166" s="34">
        <f t="shared" si="158"/>
        <v>1</v>
      </c>
      <c r="AT166" s="35"/>
      <c r="AU166" s="35">
        <f t="shared" si="159"/>
        <v>0</v>
      </c>
      <c r="AV166" s="35">
        <f>SUMIFS(AR164:AR178,AH164:AH178,AU166,AK164:AK178,AV163)+SUMIFS(AS164:AS178,AK164:AK178,AU166,AH164:AH178,AV163)</f>
        <v>0</v>
      </c>
      <c r="AW166" s="35">
        <f>SUMIFS(AR164:AR178,AH164:AH178,AU166,AK164:AK178,AW163)+SUMIFS(AS164:AS178,AK164:AK178,AU166,AH164:AH178,AW163)</f>
        <v>0</v>
      </c>
      <c r="AX166" s="35">
        <f>SUMIFS(AR164:AR178,AH164:AH178,AU166,AK164:AK178,AX163)+SUMIFS(AS164:AS178,AK164:AK178,AU166,AH164:AH178,AX163)</f>
        <v>0</v>
      </c>
      <c r="AY166" s="35">
        <f>SUMIFS(AR164:AR178,AH164:AH178,AU166,AK164:AK178,AY163)+SUMIFS(AS164:AS178,AK164:AK178,AU166,AH164:AH178,AY163)</f>
        <v>0</v>
      </c>
      <c r="AZ166" s="35">
        <f>SUMIFS(AR164:AR178,AH164:AH178,AU166,AK164:AK178,AZ163)+SUMIFS(AS164:AS178,AK164:AK178,AU166,AH164:AH178,AZ163)</f>
        <v>0</v>
      </c>
      <c r="BA166" s="35">
        <f>SUMIFS(AR164:AR178,AH164:AH178,AU166,AK164:AK178,BA163)+SUMIFS(AS164:AS178,AK164:AK178,AU166,AH164:AH178,BA163)</f>
        <v>0</v>
      </c>
      <c r="BB166" s="35"/>
      <c r="BC166" s="35"/>
      <c r="BD166" s="35"/>
      <c r="BE166" s="35"/>
      <c r="BF166" s="35"/>
      <c r="BG166" s="35"/>
      <c r="BH166" s="131"/>
      <c r="BI166" s="35"/>
    </row>
    <row r="167" spans="1:61" ht="18" customHeight="1" x14ac:dyDescent="0.25">
      <c r="A167" s="86" t="str">
        <f t="shared" si="150"/>
        <v/>
      </c>
      <c r="B167" s="91" t="str">
        <f t="shared" si="151"/>
        <v/>
      </c>
      <c r="C167" s="92">
        <f>Sessões!E26</f>
        <v>0</v>
      </c>
      <c r="D167" s="93">
        <f>Sessões!G26</f>
        <v>0</v>
      </c>
      <c r="E167" s="91" t="str">
        <f t="shared" si="152"/>
        <v/>
      </c>
      <c r="F167" s="75"/>
      <c r="G167" s="76"/>
      <c r="H167" s="33"/>
      <c r="I167" s="86" t="str">
        <f>IF(AA167="","",CONCATENATE(AA167,I110))</f>
        <v/>
      </c>
      <c r="J167" s="87" t="str">
        <f>IF(J114="","",VLOOKUP(AD167,BF155:BG160,2,FALSE))</f>
        <v/>
      </c>
      <c r="K167" s="88" t="str">
        <f>IFERROR(VLOOKUP(J167,AG155:AO160,2,FALSE),"")</f>
        <v/>
      </c>
      <c r="L167" s="89" t="str">
        <f>IFERROR(VLOOKUP(J167,AG155:AO160,3,FALSE),"")</f>
        <v/>
      </c>
      <c r="M167" s="89" t="str">
        <f>IFERROR(VLOOKUP(J167,AG155:AO160,4,FALSE),"")</f>
        <v/>
      </c>
      <c r="N167" s="89" t="str">
        <f>IFERROR(VLOOKUP(J167,AG155:AO160,5,FALSE),"")</f>
        <v/>
      </c>
      <c r="O167" s="89" t="str">
        <f>IFERROR(VLOOKUP(J167,AG155:AO160,6,FALSE),"")</f>
        <v/>
      </c>
      <c r="P167" s="89" t="str">
        <f>IFERROR(VLOOKUP(J167,AG155:AO160,7,FALSE),"")</f>
        <v/>
      </c>
      <c r="Q167" s="89" t="str">
        <f>IFERROR(VLOOKUP(J167,AG155:AO160,8,FALSE),"")</f>
        <v/>
      </c>
      <c r="R167" s="90" t="str">
        <f>IFERROR(VLOOKUP(J167,AG155:AO160,9,FALSE),"")</f>
        <v/>
      </c>
      <c r="S167" s="87" t="str">
        <f>IF(AA167="","",IF(AC167=AC168,(IF(AC167=-1,"","Shoot com o 5º")),IF(AA167=1,"",IF(AC167=AC170,(IF(AC167=-1,"","Shoot com o 1º")),IF(AC167=AC166,(IF(AC167=-1,"","Shoot com o 3º")),"")))))</f>
        <v/>
      </c>
      <c r="T167" s="61" t="str">
        <f>IFERROR(VLOOKUP(J167,AU172:BD177,8,FALSE),"")</f>
        <v/>
      </c>
      <c r="U167" s="62" t="str">
        <f>IFERROR(VLOOKUP(J167,AU172:BD177,9,FALSE),"")</f>
        <v/>
      </c>
      <c r="V167" s="62" t="str">
        <f t="shared" si="160"/>
        <v/>
      </c>
      <c r="W167" s="63" t="str">
        <f>IFERROR(VLOOKUP(J167,AU172:BD177,10,FALSE),"")</f>
        <v/>
      </c>
      <c r="X167" s="33"/>
      <c r="Y167" s="64" t="str">
        <f>IF(AA167="","",IFERROR(VLOOKUP(J167,BG155:BH160,2,FALSE),0))</f>
        <v/>
      </c>
      <c r="Z167" s="65"/>
      <c r="AA167" s="65" t="str">
        <f t="shared" si="153"/>
        <v/>
      </c>
      <c r="AB167" s="66" t="str">
        <f>VLOOKUP(J167,J155:AB160,13,FALSE)</f>
        <v/>
      </c>
      <c r="AC167" s="67" t="str">
        <f t="shared" si="154"/>
        <v/>
      </c>
      <c r="AD167" s="68" t="str">
        <f>IFERROR(LARGE(BF155:BF160,AA167),"")</f>
        <v/>
      </c>
      <c r="AE167" s="35"/>
      <c r="AF167" s="48">
        <f t="shared" si="161"/>
        <v>0</v>
      </c>
      <c r="AG167" s="69" t="str">
        <f t="shared" si="162"/>
        <v/>
      </c>
      <c r="AH167" s="70" t="str">
        <f>IF(AH163=2,"",IF(AH163=3,"",IF(AH163=4,J112,IF(AH163&gt;=5,J112,""))))</f>
        <v/>
      </c>
      <c r="AI167" s="71">
        <f t="shared" si="155"/>
        <v>0</v>
      </c>
      <c r="AJ167" s="71">
        <f t="shared" si="155"/>
        <v>0</v>
      </c>
      <c r="AK167" s="70" t="str">
        <f>IF(AH163=2,"",IF(AH163=3,"",IF(AH163=4,J114,IF(AH163&gt;=5,J114,""))))</f>
        <v/>
      </c>
      <c r="AL167" s="71" t="str">
        <f t="shared" si="163"/>
        <v/>
      </c>
      <c r="AM167" s="71" t="str">
        <f t="shared" si="163"/>
        <v/>
      </c>
      <c r="AN167" s="71" t="str">
        <f t="shared" si="164"/>
        <v>-</v>
      </c>
      <c r="AO167" s="71" t="str">
        <f t="shared" si="165"/>
        <v>-</v>
      </c>
      <c r="AP167" s="34" t="str">
        <f t="shared" si="156"/>
        <v>E</v>
      </c>
      <c r="AQ167" s="34" t="str">
        <f t="shared" si="157"/>
        <v>E</v>
      </c>
      <c r="AR167" s="34">
        <f t="shared" si="158"/>
        <v>1</v>
      </c>
      <c r="AS167" s="34">
        <f t="shared" si="158"/>
        <v>1</v>
      </c>
      <c r="AT167" s="35"/>
      <c r="AU167" s="35">
        <f t="shared" si="159"/>
        <v>0</v>
      </c>
      <c r="AV167" s="35">
        <f>SUMIFS(AR164:AR178,AH164:AH178,AU167,AK164:AK178,AV163)+SUMIFS(AS164:AS178,AK164:AK178,AU167,AH164:AH178,AV163)</f>
        <v>0</v>
      </c>
      <c r="AW167" s="35">
        <f>SUMIFS(AR164:AR178,AH164:AH178,AU167,AK164:AK178,AW163)+SUMIFS(AS164:AS178,AK164:AK178,AU167,AH164:AH178,AW163)</f>
        <v>0</v>
      </c>
      <c r="AX167" s="35">
        <f>SUMIFS(AR164:AR178,AH164:AH178,AU167,AK164:AK178,AX163)+SUMIFS(AS164:AS178,AK164:AK178,AU167,AH164:AH178,AX163)</f>
        <v>0</v>
      </c>
      <c r="AY167" s="35">
        <f>SUMIFS(AR164:AR178,AH164:AH178,AU167,AK164:AK178,AY163)+SUMIFS(AS164:AS178,AK164:AK178,AU167,AH164:AH178,AY163)</f>
        <v>0</v>
      </c>
      <c r="AZ167" s="35">
        <f>SUMIFS(AR164:AR178,AH164:AH178,AU167,AK164:AK178,AZ163)+SUMIFS(AS164:AS178,AK164:AK178,AU167,AH164:AH178,AZ163)</f>
        <v>0</v>
      </c>
      <c r="BA167" s="35">
        <f>SUMIFS(AR164:AR178,AH164:AH178,AU167,AK164:AK178,BA163)+SUMIFS(AS164:AS178,AK164:AK178,AU167,AH164:AH178,BA163)</f>
        <v>0</v>
      </c>
      <c r="BB167" s="35"/>
      <c r="BC167" s="35"/>
      <c r="BD167" s="35"/>
      <c r="BE167" s="35"/>
      <c r="BF167" s="35"/>
      <c r="BG167" s="35"/>
      <c r="BH167" s="131"/>
      <c r="BI167" s="35"/>
    </row>
    <row r="168" spans="1:61" ht="18" customHeight="1" x14ac:dyDescent="0.25">
      <c r="A168" s="86" t="str">
        <f t="shared" si="150"/>
        <v/>
      </c>
      <c r="B168" s="91" t="str">
        <f t="shared" si="151"/>
        <v/>
      </c>
      <c r="C168" s="92">
        <f>Sessões!E27</f>
        <v>0</v>
      </c>
      <c r="D168" s="93">
        <f>Sessões!G55</f>
        <v>0</v>
      </c>
      <c r="E168" s="91" t="str">
        <f t="shared" si="152"/>
        <v/>
      </c>
      <c r="F168" s="75"/>
      <c r="G168" s="76"/>
      <c r="H168" s="33"/>
      <c r="I168" s="86" t="str">
        <f>IF(AA168="","",CONCATENATE(AA168,I110))</f>
        <v/>
      </c>
      <c r="J168" s="87" t="str">
        <f>IF(J115="","",VLOOKUP(AD168,BF155:BG160,2,FALSE))</f>
        <v/>
      </c>
      <c r="K168" s="88" t="str">
        <f>IFERROR(VLOOKUP(J168,AG155:AO160,2,FALSE),"")</f>
        <v/>
      </c>
      <c r="L168" s="89" t="str">
        <f>IFERROR(VLOOKUP(J168,AG155:AO160,3,FALSE),"")</f>
        <v/>
      </c>
      <c r="M168" s="89" t="str">
        <f>IFERROR(VLOOKUP(J168,AG155:AO160,4,FALSE),"")</f>
        <v/>
      </c>
      <c r="N168" s="89" t="str">
        <f>IFERROR(VLOOKUP(J168,AG155:AO160,5,FALSE),"")</f>
        <v/>
      </c>
      <c r="O168" s="89" t="str">
        <f>IFERROR(VLOOKUP(J168,AG155:AO160,6,FALSE),"")</f>
        <v/>
      </c>
      <c r="P168" s="89" t="str">
        <f>IFERROR(VLOOKUP(J168,AG155:AO160,7,FALSE),"")</f>
        <v/>
      </c>
      <c r="Q168" s="89" t="str">
        <f>IFERROR(VLOOKUP(J168,AG155:AO160,8,FALSE),"")</f>
        <v/>
      </c>
      <c r="R168" s="90" t="str">
        <f>IFERROR(VLOOKUP(J168,AG155:AO160,9,FALSE),"")</f>
        <v/>
      </c>
      <c r="S168" s="87" t="str">
        <f>IF(AA168="","",IF(AC168=AC169,(IF(AC168=-1,"","Shoot com o 6º")),IF(AA168=1,"",IF(AC168=AC170,(IF(AC168=-1,"","Shoot com o 1º")),IF(AC168=AC167,(IF(AC168=-1,"","Shoot com o 4º")),"")))))</f>
        <v/>
      </c>
      <c r="T168" s="61" t="str">
        <f>IFERROR(VLOOKUP(J168,AU172:BD177,8,FALSE),"")</f>
        <v/>
      </c>
      <c r="U168" s="62" t="str">
        <f>IFERROR(VLOOKUP(J168,AU172:BD177,9,FALSE),"")</f>
        <v/>
      </c>
      <c r="V168" s="62" t="str">
        <f t="shared" si="160"/>
        <v/>
      </c>
      <c r="W168" s="63" t="str">
        <f>IFERROR(VLOOKUP(J168,AU172:BD177,10,FALSE),"")</f>
        <v/>
      </c>
      <c r="X168" s="33"/>
      <c r="Y168" s="64" t="str">
        <f>IF(AA168="","",IFERROR(VLOOKUP(J168,BG155:BH160,2,FALSE),0))</f>
        <v/>
      </c>
      <c r="Z168" s="65"/>
      <c r="AA168" s="65" t="str">
        <f t="shared" si="153"/>
        <v/>
      </c>
      <c r="AB168" s="66" t="str">
        <f>VLOOKUP(J168,J155:AB160,13,FALSE)</f>
        <v/>
      </c>
      <c r="AC168" s="67" t="str">
        <f t="shared" si="154"/>
        <v/>
      </c>
      <c r="AD168" s="68" t="str">
        <f>IFERROR(LARGE(BF155:BF160,AA168),"")</f>
        <v/>
      </c>
      <c r="AE168" s="35"/>
      <c r="AF168" s="48">
        <f t="shared" si="161"/>
        <v>0</v>
      </c>
      <c r="AG168" s="69" t="str">
        <f t="shared" si="162"/>
        <v/>
      </c>
      <c r="AH168" s="70" t="str">
        <f>IF(AH163=2,"",IF(AH163=3,"",IF(AH163=4,J111,IF(AH163&gt;=5,J113,""))))</f>
        <v/>
      </c>
      <c r="AI168" s="71">
        <f t="shared" si="155"/>
        <v>0</v>
      </c>
      <c r="AJ168" s="71">
        <f t="shared" si="155"/>
        <v>0</v>
      </c>
      <c r="AK168" s="70" t="str">
        <f>IF(AH163=2,"",IF(AH163=3,"",IF(AH163=4,J112,IF(AH163&gt;=5,J115,""))))</f>
        <v/>
      </c>
      <c r="AL168" s="71" t="str">
        <f t="shared" si="163"/>
        <v/>
      </c>
      <c r="AM168" s="71" t="str">
        <f t="shared" si="163"/>
        <v/>
      </c>
      <c r="AN168" s="71" t="str">
        <f t="shared" si="164"/>
        <v>-</v>
      </c>
      <c r="AO168" s="71" t="str">
        <f t="shared" si="165"/>
        <v>-</v>
      </c>
      <c r="AP168" s="34" t="str">
        <f t="shared" si="156"/>
        <v>E</v>
      </c>
      <c r="AQ168" s="34" t="str">
        <f t="shared" si="157"/>
        <v>E</v>
      </c>
      <c r="AR168" s="34">
        <f t="shared" si="158"/>
        <v>1</v>
      </c>
      <c r="AS168" s="34">
        <f t="shared" si="158"/>
        <v>1</v>
      </c>
      <c r="AT168" s="35"/>
      <c r="AU168" s="35">
        <f t="shared" si="159"/>
        <v>0</v>
      </c>
      <c r="AV168" s="35">
        <f>SUMIFS(AR164:AR178,AH164:AH178,AU168,AK164:AK178,AV163)+SUMIFS(AS164:AS178,AK164:AK178,AU168,AH164:AH178,AV163)</f>
        <v>0</v>
      </c>
      <c r="AW168" s="35">
        <f>SUMIFS(AR164:AR178,AH164:AH178,AU168,AK164:AK178,AW163)+SUMIFS(AS164:AS178,AK164:AK178,AU168,AH164:AH178,AW163)</f>
        <v>0</v>
      </c>
      <c r="AX168" s="35">
        <f>SUMIFS(AR164:AR178,AH164:AH178,AU168,AK164:AK178,AX163)+SUMIFS(AS164:AS178,AK164:AK178,AU168,AH164:AH178,AX163)</f>
        <v>0</v>
      </c>
      <c r="AY168" s="35">
        <f>SUMIFS(AR164:AR178,AH164:AH178,AU168,AK164:AK178,AY163)+SUMIFS(AS164:AS178,AK164:AK178,AU168,AH164:AH178,AY163)</f>
        <v>0</v>
      </c>
      <c r="AZ168" s="35">
        <f>SUMIFS(AR164:AR178,AH164:AH178,AU168,AK164:AK178,AZ163)+SUMIFS(AS164:AS178,AK164:AK178,AU168,AH164:AH178,AZ163)</f>
        <v>0</v>
      </c>
      <c r="BA168" s="35">
        <f>SUMIFS(AR164:AR178,AH164:AH178,AU168,AK164:AK178,BA163)+SUMIFS(AS164:AS178,AK164:AK178,AU168,AH164:AH178,BA163)</f>
        <v>0</v>
      </c>
      <c r="BB168" s="35"/>
      <c r="BC168" s="35"/>
      <c r="BD168" s="35"/>
      <c r="BE168" s="35"/>
      <c r="BF168" s="35"/>
      <c r="BG168" s="35"/>
      <c r="BH168" s="131"/>
      <c r="BI168" s="35"/>
    </row>
    <row r="169" spans="1:61" ht="18" customHeight="1" x14ac:dyDescent="0.25">
      <c r="A169" s="86" t="str">
        <f t="shared" si="150"/>
        <v/>
      </c>
      <c r="B169" s="91" t="str">
        <f t="shared" si="151"/>
        <v/>
      </c>
      <c r="C169" s="92">
        <f>Sessões!E28</f>
        <v>0</v>
      </c>
      <c r="D169" s="93">
        <f>Sessões!G56</f>
        <v>0</v>
      </c>
      <c r="E169" s="91" t="str">
        <f t="shared" si="152"/>
        <v/>
      </c>
      <c r="F169" s="75"/>
      <c r="G169" s="76"/>
      <c r="H169" s="33"/>
      <c r="I169" s="86" t="str">
        <f>IF(AA169="","",CONCATENATE(AA169,I110))</f>
        <v/>
      </c>
      <c r="J169" s="87" t="str">
        <f>IF(J116="","",VLOOKUP(AD169,BF155:BG160,2,FALSE))</f>
        <v/>
      </c>
      <c r="K169" s="88" t="str">
        <f>IFERROR(VLOOKUP(J169,AG155:AO160,2,FALSE),"")</f>
        <v/>
      </c>
      <c r="L169" s="89" t="str">
        <f>IFERROR(VLOOKUP(J169,AG155:AO160,3,FALSE),"")</f>
        <v/>
      </c>
      <c r="M169" s="89" t="str">
        <f>IFERROR(VLOOKUP(J169,AG155:AO160,4,FALSE),"")</f>
        <v/>
      </c>
      <c r="N169" s="89" t="str">
        <f>IFERROR(VLOOKUP(J169,AG155:AO160,5,FALSE),"")</f>
        <v/>
      </c>
      <c r="O169" s="89" t="str">
        <f>IFERROR(VLOOKUP(J169,AG155:AO160,6,FALSE),"")</f>
        <v/>
      </c>
      <c r="P169" s="89" t="str">
        <f>IFERROR(VLOOKUP(J169,AG155:AO160,7,FALSE),"")</f>
        <v/>
      </c>
      <c r="Q169" s="89" t="str">
        <f>IFERROR(VLOOKUP(J169,AG155:AO160,8,FALSE),"")</f>
        <v/>
      </c>
      <c r="R169" s="90" t="str">
        <f>IFERROR(VLOOKUP(J169,AG155:AO160,9,FALSE),"")</f>
        <v/>
      </c>
      <c r="S169" s="87" t="str">
        <f>IF(AA169="","",IF(AC169=AC170,(IF(AC169=-1,"","Shoot com o 1º")),IF(AA169=1,"",IF(AC169=AC170,(IF(AC169=-1,"","Shoot com o 1º")),IF(AC169=AC168,(IF(AC169=-1,"","Shoot com o 5º")),"")))))</f>
        <v/>
      </c>
      <c r="T169" s="61" t="str">
        <f>IFERROR(VLOOKUP(J169,AU172:BD177,8,FALSE),"")</f>
        <v/>
      </c>
      <c r="U169" s="62" t="str">
        <f>IFERROR(VLOOKUP(J169,AU172:BD177,9,FALSE),"")</f>
        <v/>
      </c>
      <c r="V169" s="62" t="str">
        <f t="shared" si="160"/>
        <v/>
      </c>
      <c r="W169" s="63" t="str">
        <f>IFERROR(VLOOKUP(J169,AU172:BD177,10,FALSE),"")</f>
        <v/>
      </c>
      <c r="X169" s="33"/>
      <c r="Y169" s="64" t="str">
        <f>IF(AA169="","",IFERROR(VLOOKUP(J169,BG155:BH160,2,FALSE),0))</f>
        <v/>
      </c>
      <c r="Z169" s="65"/>
      <c r="AA169" s="65" t="str">
        <f t="shared" si="153"/>
        <v/>
      </c>
      <c r="AB169" s="66" t="str">
        <f>VLOOKUP(J169,J155:AB160,13,FALSE)</f>
        <v/>
      </c>
      <c r="AC169" s="67" t="str">
        <f t="shared" si="154"/>
        <v/>
      </c>
      <c r="AD169" s="68" t="str">
        <f>IFERROR(LARGE(BF155:BF160,AA169),"")</f>
        <v/>
      </c>
      <c r="AE169" s="35"/>
      <c r="AF169" s="48">
        <f t="shared" si="161"/>
        <v>0</v>
      </c>
      <c r="AG169" s="69" t="str">
        <f t="shared" si="162"/>
        <v/>
      </c>
      <c r="AH169" s="70" t="str">
        <f>IF(AH163=2,"",IF(AH163=3,"",IF(AH163=4,J113,IF(AH163&gt;=5,J111,""))))</f>
        <v/>
      </c>
      <c r="AI169" s="71">
        <f t="shared" si="155"/>
        <v>0</v>
      </c>
      <c r="AJ169" s="71">
        <f t="shared" si="155"/>
        <v>0</v>
      </c>
      <c r="AK169" s="70" t="str">
        <f>IF(AH163=2,"",IF(AH163=3,"",IF(AH163=4,J114,IF(AH163&gt;=5,J116,""))))</f>
        <v/>
      </c>
      <c r="AL169" s="71" t="str">
        <f t="shared" si="163"/>
        <v/>
      </c>
      <c r="AM169" s="71" t="str">
        <f t="shared" si="163"/>
        <v/>
      </c>
      <c r="AN169" s="71" t="str">
        <f t="shared" si="164"/>
        <v>-</v>
      </c>
      <c r="AO169" s="71" t="str">
        <f t="shared" si="165"/>
        <v>-</v>
      </c>
      <c r="AP169" s="34" t="str">
        <f t="shared" si="156"/>
        <v>E</v>
      </c>
      <c r="AQ169" s="34" t="str">
        <f t="shared" si="157"/>
        <v>E</v>
      </c>
      <c r="AR169" s="34">
        <f t="shared" si="158"/>
        <v>1</v>
      </c>
      <c r="AS169" s="34">
        <f t="shared" si="158"/>
        <v>1</v>
      </c>
      <c r="AT169" s="35"/>
      <c r="AU169" s="35">
        <f t="shared" si="159"/>
        <v>0</v>
      </c>
      <c r="AV169" s="35">
        <f>SUMIFS(AR164:AR178,AH164:AH178,AU169,AK164:AK178,AV163)+SUMIFS(AS164:AS178,AK164:AK178,AU169,AH164:AH178,AV163)</f>
        <v>0</v>
      </c>
      <c r="AW169" s="35">
        <f>SUMIFS(AR164:AR178,AH164:AH178,AU169,AK164:AK178,AW163)+SUMIFS(AS164:AS178,AK164:AK178,AU169,AH164:AH178,AW163)</f>
        <v>0</v>
      </c>
      <c r="AX169" s="35">
        <f>SUMIFS(AR164:AR178,AH164:AH178,AU169,AK164:AK178,AX163)+SUMIFS(AS164:AS178,AK164:AK178,AU169,AH164:AH178,AX163)</f>
        <v>0</v>
      </c>
      <c r="AY169" s="35">
        <f>SUMIFS(AR164:AR178,AH164:AH178,AU169,AK164:AK178,AY163)+SUMIFS(AS164:AS178,AK164:AK178,AU169,AH164:AH178,AY163)</f>
        <v>0</v>
      </c>
      <c r="AZ169" s="35">
        <f>SUMIFS(AR164:AR178,AH164:AH178,AU169,AK164:AK178,AZ163)+SUMIFS(AS164:AS178,AK164:AK178,AU169,AH164:AH178,AZ163)</f>
        <v>0</v>
      </c>
      <c r="BA169" s="35">
        <f>SUMIFS(AR164:AR178,AH164:AH178,AU169,AK164:AK178,BA163)+SUMIFS(AS164:AS178,AK164:AK178,AU169,AH164:AH178,BA163)</f>
        <v>0</v>
      </c>
      <c r="BB169" s="35"/>
      <c r="BC169" s="35"/>
      <c r="BD169" s="35"/>
      <c r="BE169" s="35"/>
      <c r="BF169" s="35"/>
      <c r="BG169" s="35"/>
      <c r="BH169" s="131"/>
      <c r="BI169" s="35"/>
    </row>
    <row r="170" spans="1:61" ht="18" hidden="1" customHeight="1" x14ac:dyDescent="0.25">
      <c r="A170" s="86" t="str">
        <f t="shared" si="150"/>
        <v/>
      </c>
      <c r="B170" s="91" t="str">
        <f t="shared" si="151"/>
        <v/>
      </c>
      <c r="C170" s="92"/>
      <c r="D170" s="93"/>
      <c r="E170" s="91" t="str">
        <f t="shared" si="152"/>
        <v/>
      </c>
      <c r="F170" s="75"/>
      <c r="G170" s="76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4"/>
      <c r="Z170" s="35"/>
      <c r="AA170" s="35"/>
      <c r="AB170" s="66" t="str">
        <f>AB164</f>
        <v/>
      </c>
      <c r="AC170" s="67" t="str">
        <f>AC164</f>
        <v/>
      </c>
      <c r="AD170" s="37"/>
      <c r="AE170" s="35"/>
      <c r="AF170" s="48">
        <f t="shared" si="161"/>
        <v>0</v>
      </c>
      <c r="AG170" s="69" t="str">
        <f t="shared" si="162"/>
        <v/>
      </c>
      <c r="AH170" s="70" t="str">
        <f>IF(AH163=2,"",IF(AH163=3,"",IF(AH163=4,"",IF(AH163&gt;=5,J111,""))))</f>
        <v/>
      </c>
      <c r="AI170" s="71" t="str">
        <f t="shared" si="155"/>
        <v/>
      </c>
      <c r="AJ170" s="71" t="str">
        <f t="shared" si="155"/>
        <v/>
      </c>
      <c r="AK170" s="70" t="str">
        <f>IF(AH163=2,"",IF(AH163=3,"",IF(AH163=4,"",IF(AH163&gt;=5,J114,""))))</f>
        <v/>
      </c>
      <c r="AL170" s="71" t="str">
        <f t="shared" si="163"/>
        <v/>
      </c>
      <c r="AM170" s="71" t="str">
        <f t="shared" si="163"/>
        <v/>
      </c>
      <c r="AN170" s="71" t="str">
        <f t="shared" si="164"/>
        <v>-</v>
      </c>
      <c r="AO170" s="71" t="str">
        <f t="shared" si="165"/>
        <v>-</v>
      </c>
      <c r="AP170" s="34" t="str">
        <f t="shared" si="156"/>
        <v>-</v>
      </c>
      <c r="AQ170" s="34" t="str">
        <f t="shared" si="157"/>
        <v>-</v>
      </c>
      <c r="AR170" s="34">
        <f t="shared" si="158"/>
        <v>0</v>
      </c>
      <c r="AS170" s="34">
        <f t="shared" si="158"/>
        <v>0</v>
      </c>
      <c r="AT170" s="35"/>
      <c r="AU170" s="35"/>
      <c r="AV170" s="35"/>
      <c r="AW170" s="35"/>
      <c r="AX170" s="35"/>
      <c r="AY170" s="35"/>
      <c r="AZ170" s="35"/>
      <c r="BA170" s="35"/>
      <c r="BB170" s="35" t="s">
        <v>13</v>
      </c>
      <c r="BC170" s="35" t="s">
        <v>14</v>
      </c>
      <c r="BD170" s="35" t="s">
        <v>16</v>
      </c>
      <c r="BE170" s="35"/>
      <c r="BF170" s="35"/>
      <c r="BG170" s="35"/>
      <c r="BH170" s="131"/>
      <c r="BI170" s="35"/>
    </row>
    <row r="171" spans="1:61" ht="18" hidden="1" customHeight="1" x14ac:dyDescent="0.25">
      <c r="A171" s="86" t="str">
        <f t="shared" si="150"/>
        <v/>
      </c>
      <c r="B171" s="91" t="str">
        <f t="shared" si="151"/>
        <v/>
      </c>
      <c r="C171" s="92"/>
      <c r="D171" s="93"/>
      <c r="E171" s="91" t="str">
        <f t="shared" si="152"/>
        <v/>
      </c>
      <c r="F171" s="75"/>
      <c r="G171" s="76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4"/>
      <c r="Z171" s="35"/>
      <c r="AA171" s="35"/>
      <c r="AB171" s="36"/>
      <c r="AC171" s="36"/>
      <c r="AD171" s="37"/>
      <c r="AE171" s="35"/>
      <c r="AF171" s="48">
        <f t="shared" si="161"/>
        <v>0</v>
      </c>
      <c r="AG171" s="69" t="str">
        <f t="shared" si="162"/>
        <v/>
      </c>
      <c r="AH171" s="70" t="str">
        <f>IF(AH163=2,"",IF(AH163=3,"",IF(AH163=4,"",IF(AH163&gt;=5,J112,""))))</f>
        <v/>
      </c>
      <c r="AI171" s="71" t="str">
        <f t="shared" si="155"/>
        <v/>
      </c>
      <c r="AJ171" s="71" t="str">
        <f t="shared" si="155"/>
        <v/>
      </c>
      <c r="AK171" s="70" t="str">
        <f>IF(AH163=2,"",IF(AH163=3,"",IF(AH163=4,"",IF(AH163&gt;=5,J115,""))))</f>
        <v/>
      </c>
      <c r="AL171" s="71" t="str">
        <f t="shared" si="163"/>
        <v/>
      </c>
      <c r="AM171" s="71" t="str">
        <f t="shared" si="163"/>
        <v/>
      </c>
      <c r="AN171" s="71" t="str">
        <f t="shared" si="164"/>
        <v>-</v>
      </c>
      <c r="AO171" s="71" t="str">
        <f t="shared" si="165"/>
        <v>-</v>
      </c>
      <c r="AP171" s="34" t="str">
        <f t="shared" si="156"/>
        <v>-</v>
      </c>
      <c r="AQ171" s="34" t="str">
        <f t="shared" si="157"/>
        <v>-</v>
      </c>
      <c r="AR171" s="34">
        <f t="shared" si="158"/>
        <v>0</v>
      </c>
      <c r="AS171" s="34">
        <f t="shared" si="158"/>
        <v>0</v>
      </c>
      <c r="AT171" s="35"/>
      <c r="AU171" s="49" t="s">
        <v>22</v>
      </c>
      <c r="AV171" s="35">
        <f t="shared" ref="AV171:BA171" si="166">AV163</f>
        <v>0</v>
      </c>
      <c r="AW171" s="35">
        <f t="shared" si="166"/>
        <v>0</v>
      </c>
      <c r="AX171" s="35">
        <f t="shared" si="166"/>
        <v>0</v>
      </c>
      <c r="AY171" s="35">
        <f t="shared" si="166"/>
        <v>0</v>
      </c>
      <c r="AZ171" s="35">
        <f t="shared" si="166"/>
        <v>0</v>
      </c>
      <c r="BA171" s="35">
        <f t="shared" si="166"/>
        <v>0</v>
      </c>
      <c r="BB171" s="35" t="s">
        <v>41</v>
      </c>
      <c r="BC171" s="35" t="str">
        <f>AU178</f>
        <v>Sofridos</v>
      </c>
      <c r="BD171" s="35" t="s">
        <v>42</v>
      </c>
      <c r="BE171" s="35"/>
      <c r="BF171" s="35"/>
      <c r="BG171" s="35"/>
      <c r="BH171" s="131"/>
      <c r="BI171" s="35"/>
    </row>
    <row r="172" spans="1:61" ht="18" hidden="1" customHeight="1" x14ac:dyDescent="0.25">
      <c r="A172" s="86" t="str">
        <f t="shared" si="150"/>
        <v/>
      </c>
      <c r="B172" s="91" t="str">
        <f t="shared" si="151"/>
        <v/>
      </c>
      <c r="C172" s="92"/>
      <c r="D172" s="93"/>
      <c r="E172" s="91" t="str">
        <f t="shared" si="152"/>
        <v/>
      </c>
      <c r="F172" s="75"/>
      <c r="G172" s="76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4"/>
      <c r="Z172" s="35"/>
      <c r="AA172" s="35"/>
      <c r="AB172" s="36"/>
      <c r="AC172" s="36"/>
      <c r="AD172" s="36"/>
      <c r="AE172" s="35"/>
      <c r="AF172" s="48">
        <f t="shared" si="161"/>
        <v>0</v>
      </c>
      <c r="AG172" s="69" t="str">
        <f t="shared" si="162"/>
        <v/>
      </c>
      <c r="AH172" s="70" t="str">
        <f>IF(AH163=2,"",IF(AH163=3,"",IF(AH163=4,"",IF(AH163&gt;=5,J113,""))))</f>
        <v/>
      </c>
      <c r="AI172" s="71" t="str">
        <f t="shared" si="155"/>
        <v/>
      </c>
      <c r="AJ172" s="71" t="str">
        <f t="shared" si="155"/>
        <v/>
      </c>
      <c r="AK172" s="70" t="str">
        <f>IF(AH163=2,"",IF(AH163=3,"",IF(AH163=4,"",IF(AH163&gt;=5,J116,""))))</f>
        <v/>
      </c>
      <c r="AL172" s="71" t="str">
        <f t="shared" si="163"/>
        <v/>
      </c>
      <c r="AM172" s="71" t="str">
        <f t="shared" si="163"/>
        <v/>
      </c>
      <c r="AN172" s="71" t="str">
        <f t="shared" si="164"/>
        <v>-</v>
      </c>
      <c r="AO172" s="71" t="str">
        <f t="shared" si="165"/>
        <v>-</v>
      </c>
      <c r="AP172" s="34" t="str">
        <f t="shared" si="156"/>
        <v>-</v>
      </c>
      <c r="AQ172" s="34" t="str">
        <f t="shared" si="157"/>
        <v>-</v>
      </c>
      <c r="AR172" s="34">
        <f t="shared" si="158"/>
        <v>0</v>
      </c>
      <c r="AS172" s="34">
        <f t="shared" si="158"/>
        <v>0</v>
      </c>
      <c r="AT172" s="35"/>
      <c r="AU172" s="35">
        <f t="shared" ref="AU172:AU177" si="167">AU164</f>
        <v>0</v>
      </c>
      <c r="AV172" s="35">
        <f>SUMIFS(AL164:AL178,AH164:AH178,AU172,AK164:AK178,AV163)+SUMIFS(AM164:AM178,AK164:AK178,AU172,AH164:AH178,AV163)</f>
        <v>0</v>
      </c>
      <c r="AW172" s="35">
        <f>SUMIFS(AL164:AL178,AH164:AH178,AU172,AK164:AK178,AW163)+SUMIFS(AM164:AM178,AK164:AK178,AU172,AH164:AH178,AW163)</f>
        <v>0</v>
      </c>
      <c r="AX172" s="35">
        <f>SUMIFS(AL164:AL178,AH164:AH178,AU172,AK164:AK178,AX163)+SUMIFS(AM164:AM178,AK164:AK178,AU172,AH164:AH178,AX163)</f>
        <v>0</v>
      </c>
      <c r="AY172" s="35">
        <f>SUMIFS(AL164:AL178,AH164:AH178,AU172,AK164:AK178,AY163)+SUMIFS(AM164:AM178,AK164:AK178,AU172,AH164:AH178,AY163)</f>
        <v>0</v>
      </c>
      <c r="AZ172" s="35">
        <f>SUMIFS(AL164:AL178,AH164:AH178,AU172,AK164:AK178,AZ163)+SUMIFS(AM164:AM178,AK164:AK178,AU172,AH164:AH178,AZ163)</f>
        <v>0</v>
      </c>
      <c r="BA172" s="35">
        <f>SUMIFS(AL164:AL178,AH164:AH178,AU172,AK164:AK178,BA163)+SUMIFS(AM164:AM178,AK164:AK178,AU172,AH164:AH178,BA163)</f>
        <v>0</v>
      </c>
      <c r="BB172" s="35">
        <f>SUM(AV172:BA172)</f>
        <v>0</v>
      </c>
      <c r="BC172" s="35">
        <f>AV178</f>
        <v>0</v>
      </c>
      <c r="BD172" s="77">
        <f>(SUMIFS(AN164:AN178,AH164:AH178,AU172)+SUMIFS(AO164:AO178,AK164:AK178,AU172))</f>
        <v>0</v>
      </c>
      <c r="BE172" s="35"/>
      <c r="BF172" s="35"/>
      <c r="BG172" s="35"/>
      <c r="BH172" s="131"/>
      <c r="BI172" s="35"/>
    </row>
    <row r="173" spans="1:61" ht="18" hidden="1" customHeight="1" x14ac:dyDescent="0.25">
      <c r="A173" s="86" t="str">
        <f t="shared" si="150"/>
        <v/>
      </c>
      <c r="B173" s="91" t="str">
        <f t="shared" si="151"/>
        <v/>
      </c>
      <c r="C173" s="92"/>
      <c r="D173" s="93"/>
      <c r="E173" s="91" t="str">
        <f t="shared" si="152"/>
        <v/>
      </c>
      <c r="F173" s="75"/>
      <c r="G173" s="76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4"/>
      <c r="Z173" s="35"/>
      <c r="AA173" s="35"/>
      <c r="AB173" s="36"/>
      <c r="AC173" s="36"/>
      <c r="AD173" s="37"/>
      <c r="AE173" s="35"/>
      <c r="AF173" s="48">
        <f t="shared" si="161"/>
        <v>0</v>
      </c>
      <c r="AG173" s="69" t="str">
        <f t="shared" si="162"/>
        <v/>
      </c>
      <c r="AH173" s="70" t="str">
        <f>IF(AH163=2,"",IF(AH163=3,"",IF(AH163=4,"",IF(AH163&gt;=5,J111,""))))</f>
        <v/>
      </c>
      <c r="AI173" s="71" t="str">
        <f t="shared" si="155"/>
        <v/>
      </c>
      <c r="AJ173" s="71" t="str">
        <f t="shared" si="155"/>
        <v/>
      </c>
      <c r="AK173" s="70" t="str">
        <f>IF(AH163=2,"",IF(AH163=3,"",IF(AH163=4,"",IF(AH163&gt;=5,J113,""))))</f>
        <v/>
      </c>
      <c r="AL173" s="71" t="str">
        <f t="shared" si="163"/>
        <v/>
      </c>
      <c r="AM173" s="71" t="str">
        <f t="shared" si="163"/>
        <v/>
      </c>
      <c r="AN173" s="71" t="str">
        <f t="shared" si="164"/>
        <v>-</v>
      </c>
      <c r="AO173" s="71" t="str">
        <f t="shared" si="165"/>
        <v>-</v>
      </c>
      <c r="AP173" s="34" t="str">
        <f t="shared" si="156"/>
        <v>-</v>
      </c>
      <c r="AQ173" s="34" t="str">
        <f t="shared" si="157"/>
        <v>-</v>
      </c>
      <c r="AR173" s="34">
        <f t="shared" si="158"/>
        <v>0</v>
      </c>
      <c r="AS173" s="34">
        <f t="shared" si="158"/>
        <v>0</v>
      </c>
      <c r="AT173" s="35"/>
      <c r="AU173" s="35">
        <f t="shared" si="167"/>
        <v>0</v>
      </c>
      <c r="AV173" s="35">
        <f>SUMIFS(AL164:AL178,AH164:AH178,AU173,AK164:AK178,AV163)+SUMIFS(AM164:AM178,AK164:AK178,AU173,AH164:AH178,AV163)</f>
        <v>0</v>
      </c>
      <c r="AW173" s="35">
        <f>SUMIFS(AL164:AL178,AH164:AH178,AU173,AK164:AK178,AW163)+SUMIFS(AM164:AM178,AK164:AK178,AU173,AH164:AH178,AW163)</f>
        <v>0</v>
      </c>
      <c r="AX173" s="35">
        <f>SUMIFS(AL164:AL178,AH164:AH178,AU173,AK164:AK178,AX163)+SUMIFS(AM164:AM178,AK164:AK178,AU173,AH164:AH178,AX163)</f>
        <v>0</v>
      </c>
      <c r="AY173" s="35">
        <f>SUMIFS(AL164:AL178,AH164:AH178,AU173,AK164:AK178,AY163)+SUMIFS(AM164:AM178,AK164:AK178,AU173,AH164:AH178,AY163)</f>
        <v>0</v>
      </c>
      <c r="AZ173" s="35">
        <f>SUMIFS(AL164:AL178,AH164:AH178,AU173,AK164:AK178,AZ163)+SUMIFS(AM164:AM178,AK164:AK178,AU173,AH164:AH178,AZ163)</f>
        <v>0</v>
      </c>
      <c r="BA173" s="35">
        <f>SUMIFS(AL164:AL178,AH164:AH178,AU173,AK164:AK178,BA163)+SUMIFS(AM164:AM178,AK164:AK178,AU173,AH164:AH178,BA163)</f>
        <v>0</v>
      </c>
      <c r="BB173" s="35">
        <f t="shared" ref="BB173:BB177" si="168">SUM(AV173:BA173)</f>
        <v>0</v>
      </c>
      <c r="BC173" s="35">
        <f>AW178</f>
        <v>0</v>
      </c>
      <c r="BD173" s="77">
        <f>(SUMIFS(AN164:AN178,AH164:AH178,AU173)+SUMIFS(AO164:AO178,AK164:AK178,AU173))</f>
        <v>0</v>
      </c>
      <c r="BE173" s="35"/>
      <c r="BF173" s="35"/>
      <c r="BG173" s="35"/>
      <c r="BH173" s="131"/>
      <c r="BI173" s="35"/>
    </row>
    <row r="174" spans="1:61" ht="18" hidden="1" customHeight="1" x14ac:dyDescent="0.25">
      <c r="A174" s="86" t="str">
        <f t="shared" si="150"/>
        <v/>
      </c>
      <c r="B174" s="91" t="str">
        <f t="shared" si="151"/>
        <v/>
      </c>
      <c r="C174" s="92"/>
      <c r="D174" s="93"/>
      <c r="E174" s="91" t="str">
        <f t="shared" si="152"/>
        <v/>
      </c>
      <c r="F174" s="75"/>
      <c r="G174" s="76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4"/>
      <c r="Z174" s="35"/>
      <c r="AA174" s="35"/>
      <c r="AB174" s="36"/>
      <c r="AC174" s="36"/>
      <c r="AD174" s="36"/>
      <c r="AE174" s="35"/>
      <c r="AF174" s="48">
        <f t="shared" si="161"/>
        <v>0</v>
      </c>
      <c r="AG174" s="69" t="str">
        <f t="shared" si="162"/>
        <v/>
      </c>
      <c r="AH174" s="70" t="str">
        <f>IF(AH163=2,"",IF(AH163=3,"",IF(AH163=4,"",IF(AH163&gt;=5,J114,""))))</f>
        <v/>
      </c>
      <c r="AI174" s="71" t="str">
        <f t="shared" si="155"/>
        <v/>
      </c>
      <c r="AJ174" s="71" t="str">
        <f t="shared" si="155"/>
        <v/>
      </c>
      <c r="AK174" s="70" t="str">
        <f>IF(AH163=2,"",IF(AH163=3,"",IF(AH163=4,"",IF(AH163&gt;=5,J115,""))))</f>
        <v/>
      </c>
      <c r="AL174" s="71" t="str">
        <f t="shared" si="163"/>
        <v/>
      </c>
      <c r="AM174" s="71" t="str">
        <f t="shared" si="163"/>
        <v/>
      </c>
      <c r="AN174" s="71" t="str">
        <f t="shared" si="164"/>
        <v>-</v>
      </c>
      <c r="AO174" s="71" t="str">
        <f t="shared" si="165"/>
        <v>-</v>
      </c>
      <c r="AP174" s="34" t="str">
        <f t="shared" si="156"/>
        <v>-</v>
      </c>
      <c r="AQ174" s="34" t="str">
        <f t="shared" si="157"/>
        <v>-</v>
      </c>
      <c r="AR174" s="34">
        <f t="shared" si="158"/>
        <v>0</v>
      </c>
      <c r="AS174" s="34">
        <f t="shared" si="158"/>
        <v>0</v>
      </c>
      <c r="AT174" s="35"/>
      <c r="AU174" s="35">
        <f t="shared" si="167"/>
        <v>0</v>
      </c>
      <c r="AV174" s="35">
        <f>SUMIFS(AL164:AL178,AH164:AH178,AU174,AK164:AK178,AV163)+SUMIFS(AM164:AM178,AK164:AK178,AU174,AH164:AH178,AV163)</f>
        <v>0</v>
      </c>
      <c r="AW174" s="35">
        <f>SUMIFS(AL164:AL178,AH164:AH178,AU174,AK164:AK178,AW163)+SUMIFS(AM164:AM178,AK164:AK178,AU174,AH164:AH178,AW163)</f>
        <v>0</v>
      </c>
      <c r="AX174" s="35">
        <f>SUMIFS(AL164:AL178,AH164:AH178,AU174,AK164:AK178,AX163)+SUMIFS(AM164:AM178,AK164:AK178,AU174,AH164:AH178,AX163)</f>
        <v>0</v>
      </c>
      <c r="AY174" s="35">
        <f>SUMIFS(AL164:AL178,AH164:AH178,AU174,AK164:AK178,AY163)+SUMIFS(AM164:AM178,AK164:AK178,AU174,AH164:AH178,AY163)</f>
        <v>0</v>
      </c>
      <c r="AZ174" s="35">
        <f>SUMIFS(AL164:AL178,AH164:AH178,AU174,AK164:AK178,AZ163)+SUMIFS(AM164:AM178,AK164:AK178,AU174,AH164:AH178,AZ163)</f>
        <v>0</v>
      </c>
      <c r="BA174" s="35">
        <f>SUMIFS(AL164:AL178,AH164:AH178,AU174,AK164:AK178,BA163)+SUMIFS(AM164:AM178,AK164:AK178,AU174,AH164:AH178,BA163)</f>
        <v>0</v>
      </c>
      <c r="BB174" s="35">
        <f t="shared" si="168"/>
        <v>0</v>
      </c>
      <c r="BC174" s="35">
        <f>AX178</f>
        <v>0</v>
      </c>
      <c r="BD174" s="77">
        <f>(SUMIFS(AN164:AN178,AH164:AH178,AU174)+SUMIFS(AO164:AO178,AK164:AK178,AU174))</f>
        <v>0</v>
      </c>
      <c r="BE174" s="35"/>
      <c r="BF174" s="35"/>
      <c r="BG174" s="35"/>
      <c r="BH174" s="131"/>
      <c r="BI174" s="35"/>
    </row>
    <row r="175" spans="1:61" ht="18" hidden="1" customHeight="1" x14ac:dyDescent="0.25">
      <c r="A175" s="86" t="str">
        <f t="shared" si="150"/>
        <v/>
      </c>
      <c r="B175" s="91" t="str">
        <f t="shared" si="151"/>
        <v/>
      </c>
      <c r="C175" s="92"/>
      <c r="D175" s="93"/>
      <c r="E175" s="91" t="str">
        <f t="shared" si="152"/>
        <v/>
      </c>
      <c r="F175" s="75"/>
      <c r="G175" s="76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4"/>
      <c r="Z175" s="35"/>
      <c r="AA175" s="35"/>
      <c r="AB175" s="36"/>
      <c r="AC175" s="36"/>
      <c r="AD175" s="36"/>
      <c r="AE175" s="35"/>
      <c r="AF175" s="48">
        <f t="shared" si="161"/>
        <v>0</v>
      </c>
      <c r="AG175" s="69" t="str">
        <f t="shared" si="162"/>
        <v/>
      </c>
      <c r="AH175" s="70" t="str">
        <f>IF(AH163=2,"",IF(AH163=3,"",IF(AH163=4,"",IF(AH163&gt;=5,J112,""))))</f>
        <v/>
      </c>
      <c r="AI175" s="71" t="str">
        <f t="shared" si="155"/>
        <v/>
      </c>
      <c r="AJ175" s="71" t="str">
        <f t="shared" si="155"/>
        <v/>
      </c>
      <c r="AK175" s="70" t="str">
        <f>IF(AH163=2,"",IF(AH163=3,"",IF(AH163=4,"",IF(AH163&gt;=5,J116,""))))</f>
        <v/>
      </c>
      <c r="AL175" s="71" t="str">
        <f t="shared" si="163"/>
        <v/>
      </c>
      <c r="AM175" s="71" t="str">
        <f t="shared" si="163"/>
        <v/>
      </c>
      <c r="AN175" s="71" t="str">
        <f t="shared" si="164"/>
        <v>-</v>
      </c>
      <c r="AO175" s="71" t="str">
        <f t="shared" si="165"/>
        <v>-</v>
      </c>
      <c r="AP175" s="34" t="str">
        <f t="shared" si="156"/>
        <v>-</v>
      </c>
      <c r="AQ175" s="34" t="str">
        <f t="shared" si="157"/>
        <v>-</v>
      </c>
      <c r="AR175" s="34">
        <f t="shared" si="158"/>
        <v>0</v>
      </c>
      <c r="AS175" s="34">
        <f t="shared" si="158"/>
        <v>0</v>
      </c>
      <c r="AT175" s="35"/>
      <c r="AU175" s="35">
        <f t="shared" si="167"/>
        <v>0</v>
      </c>
      <c r="AV175" s="35">
        <f>SUMIFS(AL164:AL178,AH164:AH178,AU175,AK164:AK178,AV163)+SUMIFS(AM164:AM178,AK164:AK178,AU175,AH164:AH178,AV163)</f>
        <v>0</v>
      </c>
      <c r="AW175" s="35">
        <f>SUMIFS(AL164:AL178,AH164:AH178,AU175,AK164:AK178,AW163)+SUMIFS(AM164:AM178,AK164:AK178,AU175,AH164:AH178,AW163)</f>
        <v>0</v>
      </c>
      <c r="AX175" s="35">
        <f>SUMIFS(AL164:AL178,AH164:AH178,AU175,AK164:AK178,AX163)+SUMIFS(AM164:AM178,AK164:AK178,AU175,AH164:AH178,AX163)</f>
        <v>0</v>
      </c>
      <c r="AY175" s="35">
        <f>SUMIFS(AL164:AL178,AH164:AH178,AU175,AK164:AK178,AY163)+SUMIFS(AM164:AM178,AK164:AK178,AU175,AH164:AH178,AY163)</f>
        <v>0</v>
      </c>
      <c r="AZ175" s="35">
        <f>SUMIFS(AL164:AL178,AH164:AH178,AU175,AK164:AK178,AZ163)+SUMIFS(AM164:AM178,AK164:AK178,AU175,AH164:AH178,AZ163)</f>
        <v>0</v>
      </c>
      <c r="BA175" s="35">
        <f>SUMIFS(AL164:AL178,AH164:AH178,AU175,AK164:AK178,BA163)+SUMIFS(AM164:AM178,AK164:AK178,AU175,AH164:AH178,BA163)</f>
        <v>0</v>
      </c>
      <c r="BB175" s="35">
        <f t="shared" si="168"/>
        <v>0</v>
      </c>
      <c r="BC175" s="35">
        <f>AY178</f>
        <v>0</v>
      </c>
      <c r="BD175" s="77">
        <f>(SUMIFS(AN164:AN178,AH164:AH178,AU175)+SUMIFS(AO164:AO178,AK164:AK178,AU175))</f>
        <v>0</v>
      </c>
      <c r="BE175" s="35"/>
      <c r="BF175" s="35"/>
      <c r="BG175" s="35"/>
      <c r="BH175" s="131"/>
      <c r="BI175" s="35"/>
    </row>
    <row r="176" spans="1:61" ht="18" hidden="1" customHeight="1" x14ac:dyDescent="0.25">
      <c r="A176" s="86" t="str">
        <f t="shared" si="150"/>
        <v/>
      </c>
      <c r="B176" s="91" t="str">
        <f t="shared" si="151"/>
        <v/>
      </c>
      <c r="C176" s="92"/>
      <c r="D176" s="93"/>
      <c r="E176" s="91" t="str">
        <f t="shared" si="152"/>
        <v/>
      </c>
      <c r="F176" s="75"/>
      <c r="G176" s="76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4"/>
      <c r="Z176" s="35"/>
      <c r="AA176" s="35"/>
      <c r="AB176" s="36"/>
      <c r="AC176" s="36"/>
      <c r="AD176" s="36"/>
      <c r="AE176" s="35"/>
      <c r="AF176" s="48">
        <f t="shared" si="161"/>
        <v>0</v>
      </c>
      <c r="AG176" s="69" t="str">
        <f t="shared" si="162"/>
        <v/>
      </c>
      <c r="AH176" s="70" t="str">
        <f>IF(AH163=2,"",IF(AH163=3,"",IF(AH163=4,"",IF(AH163&gt;=5,J111,""))))</f>
        <v/>
      </c>
      <c r="AI176" s="71" t="str">
        <f t="shared" si="155"/>
        <v/>
      </c>
      <c r="AJ176" s="71" t="str">
        <f t="shared" si="155"/>
        <v/>
      </c>
      <c r="AK176" s="70" t="str">
        <f>IF(AH163=2,"",IF(AH163=3,"",IF(AH163=4,"",IF(AH163&gt;=5,J112,""))))</f>
        <v/>
      </c>
      <c r="AL176" s="71" t="str">
        <f t="shared" si="163"/>
        <v/>
      </c>
      <c r="AM176" s="71" t="str">
        <f t="shared" si="163"/>
        <v/>
      </c>
      <c r="AN176" s="71" t="str">
        <f t="shared" si="164"/>
        <v>-</v>
      </c>
      <c r="AO176" s="71" t="str">
        <f t="shared" si="165"/>
        <v>-</v>
      </c>
      <c r="AP176" s="34" t="str">
        <f t="shared" si="156"/>
        <v>-</v>
      </c>
      <c r="AQ176" s="34" t="str">
        <f t="shared" si="157"/>
        <v>-</v>
      </c>
      <c r="AR176" s="34">
        <f t="shared" si="158"/>
        <v>0</v>
      </c>
      <c r="AS176" s="34">
        <f t="shared" si="158"/>
        <v>0</v>
      </c>
      <c r="AT176" s="35"/>
      <c r="AU176" s="35">
        <f t="shared" si="167"/>
        <v>0</v>
      </c>
      <c r="AV176" s="35">
        <f>SUMIFS(AL164:AL178,AH164:AH178,AU176,AK164:AK178,AV163)+SUMIFS(AM164:AM178,AK164:AK178,AU176,AH164:AH178,AV163)</f>
        <v>0</v>
      </c>
      <c r="AW176" s="35">
        <f>SUMIFS(AL164:AL178,AH164:AH178,AU176,AK164:AK178,AW163)+SUMIFS(AM164:AM178,AK164:AK178,AU176,AH164:AH178,AW163)</f>
        <v>0</v>
      </c>
      <c r="AX176" s="35">
        <f>SUMIFS(AL164:AL178,AH164:AH178,AU176,AK164:AK178,AX163)+SUMIFS(AM164:AM178,AK164:AK178,AU176,AH164:AH178,AX163)</f>
        <v>0</v>
      </c>
      <c r="AY176" s="35">
        <f>SUMIFS(AL164:AL178,AH164:AH178,AU176,AK164:AK178,AY163)+SUMIFS(AM164:AM178,AK164:AK178,AU176,AH164:AH178,AY163)</f>
        <v>0</v>
      </c>
      <c r="AZ176" s="35">
        <f>SUMIFS(AL164:AL178,AH164:AH178,AU176,AK164:AK178,AZ163)+SUMIFS(AM164:AM178,AK164:AK178,AU176,AH164:AH178,AZ163)</f>
        <v>0</v>
      </c>
      <c r="BA176" s="35">
        <f>SUMIFS(AL164:AL178,AH164:AH178,AU176,AK164:AK178,BA163)+SUMIFS(AM164:AM178,AK164:AK178,AU176,AH164:AH178,BA163)</f>
        <v>0</v>
      </c>
      <c r="BB176" s="78">
        <f t="shared" si="168"/>
        <v>0</v>
      </c>
      <c r="BC176" s="78">
        <f>AZ178</f>
        <v>0</v>
      </c>
      <c r="BD176" s="77">
        <f>(SUMIFS(AN164:AN178,AH164:AH178,AU176)+SUMIFS(AO164:AO178,AK164:AK178,AU176))</f>
        <v>0</v>
      </c>
      <c r="BE176" s="35"/>
      <c r="BF176" s="35"/>
      <c r="BG176" s="35"/>
      <c r="BH176" s="131"/>
      <c r="BI176" s="35"/>
    </row>
    <row r="177" spans="1:61" ht="18" hidden="1" customHeight="1" x14ac:dyDescent="0.25">
      <c r="A177" s="86" t="str">
        <f t="shared" si="150"/>
        <v/>
      </c>
      <c r="B177" s="91" t="str">
        <f t="shared" si="151"/>
        <v/>
      </c>
      <c r="C177" s="92"/>
      <c r="D177" s="93"/>
      <c r="E177" s="91" t="str">
        <f t="shared" si="152"/>
        <v/>
      </c>
      <c r="F177" s="75"/>
      <c r="G177" s="76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4"/>
      <c r="Z177" s="35"/>
      <c r="AA177" s="35"/>
      <c r="AB177" s="36"/>
      <c r="AC177" s="36"/>
      <c r="AD177" s="37"/>
      <c r="AE177" s="35"/>
      <c r="AF177" s="48">
        <f t="shared" si="161"/>
        <v>0</v>
      </c>
      <c r="AG177" s="69" t="str">
        <f t="shared" si="162"/>
        <v/>
      </c>
      <c r="AH177" s="70" t="str">
        <f>IF(AH163=2,"",IF(AH163=3,"",IF(AH163=4,"",IF(AH163&gt;=5,J113,""))))</f>
        <v/>
      </c>
      <c r="AI177" s="71" t="str">
        <f t="shared" si="155"/>
        <v/>
      </c>
      <c r="AJ177" s="71" t="str">
        <f t="shared" si="155"/>
        <v/>
      </c>
      <c r="AK177" s="70" t="str">
        <f>IF(AH163=2,"",IF(AH163=3,"",IF(AH163=4,"",IF(AH163&gt;=5,J114,""))))</f>
        <v/>
      </c>
      <c r="AL177" s="71" t="str">
        <f t="shared" si="163"/>
        <v/>
      </c>
      <c r="AM177" s="71" t="str">
        <f t="shared" si="163"/>
        <v/>
      </c>
      <c r="AN177" s="71" t="str">
        <f t="shared" si="164"/>
        <v>-</v>
      </c>
      <c r="AO177" s="71" t="str">
        <f t="shared" si="165"/>
        <v>-</v>
      </c>
      <c r="AP177" s="34" t="str">
        <f t="shared" si="156"/>
        <v>-</v>
      </c>
      <c r="AQ177" s="34" t="str">
        <f t="shared" si="157"/>
        <v>-</v>
      </c>
      <c r="AR177" s="34">
        <f t="shared" si="158"/>
        <v>0</v>
      </c>
      <c r="AS177" s="34">
        <f t="shared" si="158"/>
        <v>0</v>
      </c>
      <c r="AT177" s="35"/>
      <c r="AU177" s="35">
        <f t="shared" si="167"/>
        <v>0</v>
      </c>
      <c r="AV177" s="35">
        <f>SUMIFS(AL164:AL178,AH164:AH178,AU177,AK164:AK178,AV163)+SUMIFS(AM164:AM178,AK164:AK178,AU177,AH164:AH178,AV163)</f>
        <v>0</v>
      </c>
      <c r="AW177" s="35">
        <f>SUMIFS(AL164:AL178,AH164:AH178,AU177,AK164:AK178,AW163)+SUMIFS(AM164:AM178,AK164:AK178,AU177,AH164:AH178,AW163)</f>
        <v>0</v>
      </c>
      <c r="AX177" s="35">
        <f>SUMIFS(AL164:AL178,AH164:AH178,AU177,AK164:AK178,AX163)+SUMIFS(AM164:AM178,AK164:AK178,AU177,AH164:AH178,AX163)</f>
        <v>0</v>
      </c>
      <c r="AY177" s="35">
        <f>SUMIFS(AL164:AL178,AH164:AH178,AU177,AK164:AK178,AY163)+SUMIFS(AM164:AM178,AK164:AK178,AU177,AH164:AH178,AY163)</f>
        <v>0</v>
      </c>
      <c r="AZ177" s="35">
        <f>SUMIFS(AL164:AL178,AH164:AH178,AU177,AK164:AK178,AZ163)+SUMIFS(AM164:AM178,AK164:AK178,AU177,AH164:AH178,AZ163)</f>
        <v>0</v>
      </c>
      <c r="BA177" s="35">
        <f>SUMIFS(AL164:AL178,AH164:AH178,AU177,AK164:AK178,BA163)+SUMIFS(AM164:AM178,AK164:AK178,AU177,AH164:AH178,BA163)</f>
        <v>0</v>
      </c>
      <c r="BB177" s="78">
        <f t="shared" si="168"/>
        <v>0</v>
      </c>
      <c r="BC177" s="78">
        <f>BA178</f>
        <v>0</v>
      </c>
      <c r="BD177" s="77">
        <f>(SUMIFS(AN164:AN178,AH164:AH178,AU177)+SUMIFS(AO164:AO178,AK164:AK178,AU177))</f>
        <v>0</v>
      </c>
      <c r="BE177" s="35"/>
      <c r="BF177" s="35"/>
      <c r="BG177" s="35"/>
      <c r="BH177" s="131"/>
      <c r="BI177" s="35"/>
    </row>
    <row r="178" spans="1:61" ht="18" hidden="1" customHeight="1" x14ac:dyDescent="0.25">
      <c r="A178" s="86" t="str">
        <f t="shared" si="150"/>
        <v/>
      </c>
      <c r="B178" s="91" t="str">
        <f t="shared" si="151"/>
        <v/>
      </c>
      <c r="C178" s="92"/>
      <c r="D178" s="93"/>
      <c r="E178" s="91" t="str">
        <f t="shared" si="152"/>
        <v/>
      </c>
      <c r="F178" s="75"/>
      <c r="G178" s="76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4"/>
      <c r="Z178" s="35"/>
      <c r="AA178" s="35"/>
      <c r="AB178" s="36"/>
      <c r="AC178" s="36"/>
      <c r="AD178" s="36"/>
      <c r="AE178" s="35"/>
      <c r="AF178" s="48">
        <f t="shared" si="161"/>
        <v>0</v>
      </c>
      <c r="AG178" s="69" t="str">
        <f t="shared" si="162"/>
        <v/>
      </c>
      <c r="AH178" s="70" t="str">
        <f>IF(AH163=2,"",IF(AH163=3,"",IF(AH163=4,"",IF(AH163&gt;=5,J115,""))))</f>
        <v/>
      </c>
      <c r="AI178" s="71" t="str">
        <f t="shared" si="155"/>
        <v/>
      </c>
      <c r="AJ178" s="71" t="str">
        <f t="shared" si="155"/>
        <v/>
      </c>
      <c r="AK178" s="70" t="str">
        <f>IF(AH163=2,"",IF(AH163=3,"",IF(AH163=4,"",IF(AH163&gt;=5,J116,""))))</f>
        <v/>
      </c>
      <c r="AL178" s="71" t="str">
        <f t="shared" si="163"/>
        <v/>
      </c>
      <c r="AM178" s="71" t="str">
        <f t="shared" si="163"/>
        <v/>
      </c>
      <c r="AN178" s="71" t="str">
        <f t="shared" si="164"/>
        <v>-</v>
      </c>
      <c r="AO178" s="71" t="str">
        <f t="shared" si="165"/>
        <v>-</v>
      </c>
      <c r="AP178" s="34" t="str">
        <f t="shared" si="156"/>
        <v>-</v>
      </c>
      <c r="AQ178" s="34" t="str">
        <f t="shared" si="157"/>
        <v>-</v>
      </c>
      <c r="AR178" s="34">
        <f t="shared" si="158"/>
        <v>0</v>
      </c>
      <c r="AS178" s="34">
        <f t="shared" si="158"/>
        <v>0</v>
      </c>
      <c r="AT178" s="35"/>
      <c r="AU178" s="35" t="s">
        <v>43</v>
      </c>
      <c r="AV178" s="35">
        <f>SUM(AV172:AV177)</f>
        <v>0</v>
      </c>
      <c r="AW178" s="35">
        <f t="shared" ref="AW178:BA178" si="169">SUM(AW172:AW177)</f>
        <v>0</v>
      </c>
      <c r="AX178" s="35">
        <f t="shared" si="169"/>
        <v>0</v>
      </c>
      <c r="AY178" s="35">
        <f t="shared" si="169"/>
        <v>0</v>
      </c>
      <c r="AZ178" s="35">
        <f t="shared" si="169"/>
        <v>0</v>
      </c>
      <c r="BA178" s="35">
        <f t="shared" si="169"/>
        <v>0</v>
      </c>
      <c r="BB178" s="35"/>
      <c r="BC178" s="35"/>
      <c r="BD178" s="35"/>
      <c r="BE178" s="35"/>
      <c r="BF178" s="35"/>
      <c r="BG178" s="35"/>
      <c r="BH178" s="131"/>
      <c r="BI178" s="35"/>
    </row>
    <row r="179" spans="1:61" ht="15" hidden="1" customHeight="1" x14ac:dyDescent="0.25">
      <c r="A179" s="79"/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4"/>
      <c r="Z179" s="35"/>
      <c r="AA179" s="35"/>
      <c r="AB179" s="36"/>
      <c r="AC179" s="36"/>
      <c r="AD179" s="36"/>
      <c r="AE179" s="35"/>
      <c r="AF179" s="34"/>
      <c r="AG179" s="80"/>
      <c r="AH179" s="35"/>
      <c r="AI179" s="81"/>
      <c r="AJ179" s="81"/>
      <c r="AK179" s="35"/>
      <c r="AL179" s="35"/>
      <c r="AM179" s="35"/>
      <c r="AN179" s="35"/>
      <c r="AO179" s="81"/>
      <c r="AP179" s="35"/>
      <c r="AQ179" s="35"/>
      <c r="AR179" s="35"/>
      <c r="AS179" s="35"/>
      <c r="AT179" s="35"/>
      <c r="AU179" s="35"/>
      <c r="AV179" s="35"/>
      <c r="AW179" s="35"/>
      <c r="AX179" s="35"/>
      <c r="AY179" s="35"/>
      <c r="AZ179" s="35"/>
      <c r="BA179" s="35"/>
      <c r="BB179" s="35"/>
      <c r="BC179" s="35"/>
      <c r="BD179" s="35"/>
      <c r="BE179" s="35"/>
      <c r="BF179" s="35"/>
      <c r="BG179" s="35"/>
      <c r="BH179" s="131"/>
      <c r="BI179" s="35"/>
    </row>
    <row r="180" spans="1:61" ht="18" hidden="1" customHeight="1" x14ac:dyDescent="0.25">
      <c r="A180" s="14"/>
      <c r="B180" s="14"/>
      <c r="C180" s="14" t="s">
        <v>44</v>
      </c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6"/>
      <c r="Z180" s="14"/>
      <c r="AA180" s="14"/>
      <c r="AB180" s="31"/>
      <c r="AC180" s="31"/>
      <c r="AD180" s="31"/>
      <c r="AE180" s="14"/>
      <c r="AF180" s="16"/>
      <c r="AG180" s="14"/>
      <c r="AH180" s="14"/>
      <c r="AI180" s="14"/>
      <c r="AJ180" s="14"/>
      <c r="AK180" s="16"/>
      <c r="AL180" s="16"/>
      <c r="AM180" s="16"/>
      <c r="AN180" s="14"/>
      <c r="AO180" s="14"/>
      <c r="AP180" s="14"/>
      <c r="AQ180" s="14"/>
      <c r="AR180" s="16"/>
      <c r="AS180" s="16"/>
      <c r="AT180" s="14"/>
      <c r="AU180" s="31"/>
      <c r="AV180" s="14"/>
      <c r="AW180" s="14"/>
      <c r="AX180" s="14"/>
      <c r="AY180" s="14"/>
      <c r="AZ180" s="14"/>
      <c r="BA180" s="14"/>
      <c r="BB180" s="14"/>
      <c r="BC180" s="14"/>
      <c r="BD180" s="14"/>
      <c r="BE180" s="14"/>
      <c r="BF180" s="14"/>
      <c r="BG180" s="14"/>
      <c r="BH180" s="108"/>
      <c r="BI180" s="14"/>
    </row>
    <row r="181" spans="1:61" ht="18" hidden="1" customHeight="1" x14ac:dyDescent="0.25">
      <c r="A181" s="1" t="s">
        <v>45</v>
      </c>
      <c r="BH181" s="132"/>
    </row>
    <row r="182" spans="1:61" ht="18" hidden="1" customHeight="1" x14ac:dyDescent="0.25">
      <c r="I182" s="6" t="s">
        <v>1</v>
      </c>
      <c r="J182" s="7" t="str">
        <f>S110</f>
        <v>OPEN</v>
      </c>
      <c r="R182" s="6" t="s">
        <v>2</v>
      </c>
      <c r="S182" s="7" t="str">
        <f>S110</f>
        <v>OPEN</v>
      </c>
      <c r="BH182" s="132"/>
    </row>
    <row r="183" spans="1:61" ht="18" hidden="1" customHeight="1" x14ac:dyDescent="0.25">
      <c r="I183" s="8" t="str">
        <f>IF(J183&lt;&gt;0,CONCATENATE(I182,AF562),"")</f>
        <v/>
      </c>
      <c r="J183" s="10"/>
      <c r="R183" s="8" t="str">
        <f>IF(S183&lt;&gt;0,CONCATENATE(R182,AF598),"")</f>
        <v/>
      </c>
      <c r="S183" s="11"/>
      <c r="BH183" s="132"/>
    </row>
    <row r="184" spans="1:61" ht="18" hidden="1" customHeight="1" x14ac:dyDescent="0.25">
      <c r="I184" s="8" t="str">
        <f>IF(J184&lt;&gt;0,CONCATENATE(I182,AF563),"")</f>
        <v/>
      </c>
      <c r="J184" s="10"/>
      <c r="R184" s="8" t="str">
        <f>IF(S184&lt;&gt;0,CONCATENATE(R182,AF599),"")</f>
        <v/>
      </c>
      <c r="S184" s="11"/>
      <c r="BH184" s="132"/>
    </row>
    <row r="185" spans="1:61" ht="18" hidden="1" customHeight="1" x14ac:dyDescent="0.25">
      <c r="I185" s="8" t="str">
        <f>IF(J185&lt;&gt;0,CONCATENATE(I182,AF564),"")</f>
        <v/>
      </c>
      <c r="J185" s="10"/>
      <c r="R185" s="8" t="str">
        <f>IF(S185&lt;&gt;0,CONCATENATE(R182,AF600),"")</f>
        <v/>
      </c>
      <c r="S185" s="11"/>
      <c r="BH185" s="132"/>
    </row>
    <row r="186" spans="1:61" ht="18" hidden="1" customHeight="1" x14ac:dyDescent="0.25">
      <c r="I186" s="8" t="str">
        <f>IF(J186&lt;&gt;0,CONCATENATE(I182,AF565),"")</f>
        <v/>
      </c>
      <c r="J186" s="10"/>
      <c r="R186" s="8" t="str">
        <f>IF(S186&lt;&gt;0,CONCATENATE(R182,AF601),"")</f>
        <v/>
      </c>
      <c r="S186" s="13"/>
      <c r="BH186" s="132"/>
    </row>
    <row r="187" spans="1:61" ht="18" hidden="1" customHeight="1" x14ac:dyDescent="0.25">
      <c r="I187" s="8" t="str">
        <f>IF(J187&lt;&gt;0,CONCATENATE(I182,AF566),"")</f>
        <v/>
      </c>
      <c r="J187" s="10"/>
      <c r="R187" s="8" t="str">
        <f>IF(S187&lt;&gt;0,CONCATENATE(R182,AF602),"")</f>
        <v/>
      </c>
      <c r="S187" s="11"/>
      <c r="BH187" s="132"/>
    </row>
    <row r="188" spans="1:61" ht="18" hidden="1" customHeight="1" x14ac:dyDescent="0.25">
      <c r="I188" s="8" t="str">
        <f>IF(J188&lt;&gt;0,CONCATENATE(I182,AF567),"")</f>
        <v/>
      </c>
      <c r="J188" s="10"/>
      <c r="R188" s="8" t="str">
        <f>IF(S188&lt;&gt;0,CONCATENATE(R182,AF603),"")</f>
        <v/>
      </c>
      <c r="S188" s="11"/>
      <c r="BH188" s="132"/>
    </row>
    <row r="189" spans="1:61" ht="18" hidden="1" customHeight="1" x14ac:dyDescent="0.25">
      <c r="AR189"/>
      <c r="AS189"/>
      <c r="AU189" s="3"/>
      <c r="AV189" s="3"/>
      <c r="AX189" s="4"/>
      <c r="BH189" s="132"/>
    </row>
    <row r="190" spans="1:61" ht="18" hidden="1" customHeight="1" x14ac:dyDescent="0.25">
      <c r="A190" s="14"/>
      <c r="B190" s="14"/>
      <c r="C190" s="14"/>
      <c r="D190" s="14"/>
      <c r="E190" s="14"/>
      <c r="F190" s="14"/>
      <c r="G190" s="14"/>
      <c r="H190" s="14"/>
      <c r="I190" s="15" t="s">
        <v>3</v>
      </c>
      <c r="J190" s="15" t="str">
        <f>AG190</f>
        <v>OPEN - F</v>
      </c>
      <c r="K190" s="15" t="s">
        <v>4</v>
      </c>
      <c r="L190" s="15" t="s">
        <v>5</v>
      </c>
      <c r="M190" s="15" t="s">
        <v>6</v>
      </c>
      <c r="N190" s="15" t="s">
        <v>7</v>
      </c>
      <c r="O190" s="15" t="s">
        <v>8</v>
      </c>
      <c r="P190" s="15" t="s">
        <v>9</v>
      </c>
      <c r="Q190" s="15" t="s">
        <v>10</v>
      </c>
      <c r="R190" s="15" t="s">
        <v>11</v>
      </c>
      <c r="S190" s="15" t="s">
        <v>12</v>
      </c>
      <c r="T190" s="16" t="s">
        <v>13</v>
      </c>
      <c r="U190" s="16" t="s">
        <v>14</v>
      </c>
      <c r="V190" s="16" t="s">
        <v>15</v>
      </c>
      <c r="W190" s="16" t="s">
        <v>16</v>
      </c>
      <c r="X190" s="16"/>
      <c r="Y190" s="16" t="s">
        <v>17</v>
      </c>
      <c r="Z190" s="16"/>
      <c r="AA190" s="16" t="s">
        <v>18</v>
      </c>
      <c r="AB190" s="16" t="s">
        <v>19</v>
      </c>
      <c r="AC190" s="16" t="s">
        <v>20</v>
      </c>
      <c r="AD190" s="17" t="s">
        <v>17</v>
      </c>
      <c r="AE190" s="16"/>
      <c r="AF190" s="16" t="s">
        <v>21</v>
      </c>
      <c r="AG190" s="15" t="str">
        <f>CONCATENATE(S110," - ",R110)</f>
        <v>OPEN - F</v>
      </c>
      <c r="AH190" s="15" t="s">
        <v>4</v>
      </c>
      <c r="AI190" s="15" t="s">
        <v>5</v>
      </c>
      <c r="AJ190" s="15" t="s">
        <v>6</v>
      </c>
      <c r="AK190" s="15" t="s">
        <v>7</v>
      </c>
      <c r="AL190" s="15" t="s">
        <v>8</v>
      </c>
      <c r="AM190" s="15" t="s">
        <v>9</v>
      </c>
      <c r="AN190" s="15" t="s">
        <v>10</v>
      </c>
      <c r="AO190" s="15" t="s">
        <v>11</v>
      </c>
      <c r="AP190" s="15"/>
      <c r="AQ190" s="16"/>
      <c r="AR190" s="18"/>
      <c r="AS190" s="16"/>
      <c r="AT190" s="16"/>
      <c r="AU190" s="19" t="s">
        <v>22</v>
      </c>
      <c r="AV190" s="18">
        <f>AU191</f>
        <v>0</v>
      </c>
      <c r="AW190" s="18">
        <f>AU192</f>
        <v>0</v>
      </c>
      <c r="AX190" s="18">
        <f>AU193</f>
        <v>0</v>
      </c>
      <c r="AY190" s="18">
        <f>AU194</f>
        <v>0</v>
      </c>
      <c r="AZ190" s="18">
        <f>AU195</f>
        <v>0</v>
      </c>
      <c r="BA190" s="18">
        <f>AU196</f>
        <v>0</v>
      </c>
      <c r="BB190" s="16"/>
      <c r="BC190" s="16" t="s">
        <v>18</v>
      </c>
      <c r="BD190" s="16" t="s">
        <v>19</v>
      </c>
      <c r="BE190" s="16" t="s">
        <v>20</v>
      </c>
      <c r="BF190" s="16" t="s">
        <v>17</v>
      </c>
      <c r="BG190" s="14"/>
      <c r="BH190" s="107" t="s">
        <v>17</v>
      </c>
      <c r="BI190" s="14"/>
    </row>
    <row r="191" spans="1:61" ht="18" hidden="1" customHeight="1" x14ac:dyDescent="0.25">
      <c r="A191" s="14"/>
      <c r="B191" s="14"/>
      <c r="C191" s="14"/>
      <c r="D191" s="14"/>
      <c r="E191" s="14"/>
      <c r="F191" s="14"/>
      <c r="G191" s="14"/>
      <c r="H191" s="14"/>
      <c r="I191" s="15" t="str">
        <f>IF(S111&lt;&gt;0,1,"")</f>
        <v/>
      </c>
      <c r="J191" s="16" t="str">
        <f>IF(S111="","",VLOOKUP(AC191,BE191:BG196,3,FALSE))</f>
        <v/>
      </c>
      <c r="K191" s="16" t="str">
        <f>IFERROR(VLOOKUP(J191,AG191:AO196,2,FALSE),"")</f>
        <v/>
      </c>
      <c r="L191" s="16" t="str">
        <f>IFERROR(VLOOKUP(J191,AG191:AO196,3,FALSE),"")</f>
        <v/>
      </c>
      <c r="M191" s="16" t="str">
        <f>IFERROR(VLOOKUP(J191,AG191:AO196,4,FALSE),"")</f>
        <v/>
      </c>
      <c r="N191" s="16" t="str">
        <f>IFERROR(VLOOKUP(J191,AG191:AO196,5,FALSE),"")</f>
        <v/>
      </c>
      <c r="O191" s="16" t="str">
        <f>IFERROR(VLOOKUP(J191,AG191:AO196,6,FALSE),"")</f>
        <v/>
      </c>
      <c r="P191" s="16" t="str">
        <f>IFERROR(VLOOKUP(J191,AG191:AO196,7,FALSE),"")</f>
        <v/>
      </c>
      <c r="Q191" s="16" t="str">
        <f>IFERROR(VLOOKUP(J191,AG191:AO196,8,FALSE),"")</f>
        <v/>
      </c>
      <c r="R191" s="16" t="str">
        <f>IFERROR(VLOOKUP(J191,AG191:AO196,9,FALSE),"")</f>
        <v/>
      </c>
      <c r="S191" s="16" t="str">
        <f>IF(I191="","",IF(AB191=AB192,(IF(AB191=-1,"","Shoot com o 2º")),IF(I191=1,"",IF(AB191=AB197,(IF(AB191=-1,"","Shoot com o 1º")),IF(AB191=AB190,(IF(AB191=-1,"","Shoot com o 1º")),"")))))</f>
        <v/>
      </c>
      <c r="T191" s="16" t="str">
        <f>IFERROR(VLOOKUP(J191,AU208:BD213,8,FALSE),"")</f>
        <v/>
      </c>
      <c r="U191" s="16" t="str">
        <f>IFERROR(VLOOKUP(J191,AU208:BD213,9,FALSE),"")</f>
        <v/>
      </c>
      <c r="V191" s="16" t="str">
        <f>IFERROR(T191-U191,"")</f>
        <v/>
      </c>
      <c r="W191" s="16" t="str">
        <f>IFERROR(VLOOKUP(J191,AU208:BD213,10,FALSE),"")</f>
        <v/>
      </c>
      <c r="X191" s="16"/>
      <c r="Y191" s="20" t="str">
        <f>IF(I191="","",IFERROR(VLOOKUP(J191,BG191:BH196,2,FALSE),0))</f>
        <v/>
      </c>
      <c r="Z191" s="21"/>
      <c r="AA191" s="22" t="str">
        <f>IFERROR(LARGE(BC191:BC196,I191),"")</f>
        <v/>
      </c>
      <c r="AB191" s="23" t="str">
        <f>IFERROR(LARGE(BD191:BD196,I191),"")</f>
        <v/>
      </c>
      <c r="AC191" s="24" t="str">
        <f>IFERROR(LARGE(BE191:BE196,I191),"")</f>
        <v/>
      </c>
      <c r="AD191" s="25" t="str">
        <f>IFERROR(AC191+(Y191/100),"")</f>
        <v/>
      </c>
      <c r="AE191" s="16"/>
      <c r="AF191" s="16">
        <v>1</v>
      </c>
      <c r="AG191" s="18">
        <f t="shared" ref="AG191:AG196" si="170">S111</f>
        <v>0</v>
      </c>
      <c r="AH191" s="16">
        <f>SUM(AI191:AK191)</f>
        <v>0</v>
      </c>
      <c r="AI191" s="16">
        <f>COUNTIFS(AH200:AH214,AG191,AP200:AP214,AI190)+COUNTIFS(AK200:AK214,AG191,AQ200:AQ214,AI190)</f>
        <v>0</v>
      </c>
      <c r="AJ191" s="16">
        <f>COUNTIFS(AH200:AH214,AG191,AP200:AP214,AJ190)+COUNTIFS(AK200:AK214,AG191,AQ200:AQ214,AJ190)</f>
        <v>0</v>
      </c>
      <c r="AK191" s="14">
        <f>COUNTIFS(AH200:AH214,AG191,AP200:AP214,AK190)+COUNTIFS(AK200:AK214,AG191,AQ200:AQ214,AK190)</f>
        <v>0</v>
      </c>
      <c r="AL191" s="14">
        <f>SUMIF(AH200:AH214,AG191,AI200:AI214)+SUMIF(AK200:AK214,AG191,AJ200:AJ214)</f>
        <v>0</v>
      </c>
      <c r="AM191" s="14">
        <f>SUMIF(AH200:AH214,AG191,AJ200:AJ214)+SUMIF(AK200:AK214,AG191,AI200:AI214)</f>
        <v>0</v>
      </c>
      <c r="AN191" s="16">
        <f>AL191-AM191</f>
        <v>0</v>
      </c>
      <c r="AO191" s="16">
        <f>(3*AI191)+(1*AJ191)+(0*AK191)</f>
        <v>0</v>
      </c>
      <c r="AP191" s="26"/>
      <c r="AQ191" s="22"/>
      <c r="AR191" s="27"/>
      <c r="AS191" s="22"/>
      <c r="AT191" s="22"/>
      <c r="AU191" s="18">
        <f t="shared" ref="AU191:AU196" si="171">AG191</f>
        <v>0</v>
      </c>
      <c r="AV191" s="28">
        <f>IF((AO191-AO191)=0,(AV200),0)</f>
        <v>0</v>
      </c>
      <c r="AW191" s="28">
        <f>IF((AO191-AO192)=0,(AW200),0)</f>
        <v>0</v>
      </c>
      <c r="AX191" s="28">
        <f>IF((AO191-AO193)=0,(AX200),0)</f>
        <v>0</v>
      </c>
      <c r="AY191" s="28">
        <f>IF((AO191-AO194)=0,(AY200),0)</f>
        <v>0</v>
      </c>
      <c r="AZ191" s="28">
        <f>IF((AO191-AO195)=0,(AZ200),0)</f>
        <v>0</v>
      </c>
      <c r="BA191" s="28">
        <f>IF((AO191-AO196)=0,(BA200),0)</f>
        <v>0</v>
      </c>
      <c r="BB191" s="28"/>
      <c r="BC191" s="22">
        <f>IF(AH191=0,-1,AO191+(SUM(AV191:BA191)/20)-(AH191/100000))</f>
        <v>-1</v>
      </c>
      <c r="BD191" s="22">
        <f t="shared" ref="BD191:BD196" si="172">BC191+(AN191/1000)+(AL191/100000)</f>
        <v>-1</v>
      </c>
      <c r="BE191" s="29">
        <f t="shared" ref="BE191:BE196" si="173">BD191-(AF191/10000000000)</f>
        <v>-1.0000000001</v>
      </c>
      <c r="BF191" s="29">
        <f>BE191+(BH191/10000000)</f>
        <v>-1.0000000001</v>
      </c>
      <c r="BG191" s="18">
        <f t="shared" ref="BG191:BG196" si="174">AG191</f>
        <v>0</v>
      </c>
      <c r="BH191" s="133">
        <f t="shared" ref="BH191:BH196" si="175">BD208+((BB208-BC208)/10)+(BB208/100)</f>
        <v>0</v>
      </c>
      <c r="BI191" s="14"/>
    </row>
    <row r="192" spans="1:61" ht="18" hidden="1" customHeight="1" x14ac:dyDescent="0.25">
      <c r="A192" s="14"/>
      <c r="B192" s="14"/>
      <c r="C192" s="14"/>
      <c r="D192" s="14"/>
      <c r="E192" s="14"/>
      <c r="F192" s="14"/>
      <c r="G192" s="14"/>
      <c r="H192" s="14"/>
      <c r="I192" s="15" t="str">
        <f>IF(S112&lt;&gt;0,I191+1,"")</f>
        <v/>
      </c>
      <c r="J192" s="16" t="str">
        <f>IF(S112="","",VLOOKUP(AC192,BE191:BG196,3,FALSE))</f>
        <v/>
      </c>
      <c r="K192" s="16" t="str">
        <f>IFERROR(VLOOKUP(J192,AG191:AO196,2,FALSE),"")</f>
        <v/>
      </c>
      <c r="L192" s="16" t="str">
        <f>IFERROR(VLOOKUP(J192,AG191:AO196,3,FALSE),"")</f>
        <v/>
      </c>
      <c r="M192" s="16" t="str">
        <f>IFERROR(VLOOKUP(J192,AG191:AO196,4,FALSE),"")</f>
        <v/>
      </c>
      <c r="N192" s="16" t="str">
        <f>IFERROR(VLOOKUP(J192,AG191:AO196,5,FALSE),"")</f>
        <v/>
      </c>
      <c r="O192" s="16" t="str">
        <f>IFERROR(VLOOKUP(J192,AG191:AO196,6,FALSE),"")</f>
        <v/>
      </c>
      <c r="P192" s="16" t="str">
        <f>IFERROR(VLOOKUP(J192,AG191:AO196,7,FALSE),"")</f>
        <v/>
      </c>
      <c r="Q192" s="16" t="str">
        <f>IFERROR(VLOOKUP(J192,AG191:AO196,8,FALSE),"")</f>
        <v/>
      </c>
      <c r="R192" s="16" t="str">
        <f>IFERROR(VLOOKUP(J192,AG191:AO196,9,FALSE),"")</f>
        <v/>
      </c>
      <c r="S192" s="16" t="str">
        <f>IF(I192="","",IF(AB192=AB193,(IF(AB192=-1,"","Shoot com o 3º")),IF(I192=1,"",IF(AB192=AB197,(IF(AB192=-1,"","Shoot com o 1º")),IF(AB192=AB191,(IF(AB192=-1,"","Shoot com o 1º")),"")))))</f>
        <v/>
      </c>
      <c r="T192" s="16" t="str">
        <f>IFERROR(VLOOKUP(J192,AU208:BD213,8,FALSE),"")</f>
        <v/>
      </c>
      <c r="U192" s="16" t="str">
        <f>IFERROR(VLOOKUP(J192,AU208:BD213,9,FALSE),"")</f>
        <v/>
      </c>
      <c r="V192" s="16" t="str">
        <f t="shared" ref="V192:V196" si="176">IFERROR(T192-U192,"")</f>
        <v/>
      </c>
      <c r="W192" s="16" t="str">
        <f>IFERROR(VLOOKUP(J192,AU208:BD213,10,FALSE),"")</f>
        <v/>
      </c>
      <c r="X192" s="16"/>
      <c r="Y192" s="20" t="str">
        <f>IF(I192="","",IFERROR(VLOOKUP(J192,BG191:BH196,2,FALSE),0))</f>
        <v/>
      </c>
      <c r="Z192" s="21"/>
      <c r="AA192" s="22" t="str">
        <f>IFERROR(LARGE(BC191:BC196,I192),"")</f>
        <v/>
      </c>
      <c r="AB192" s="23" t="str">
        <f>IFERROR(LARGE(BD191:BD196,I192),"")</f>
        <v/>
      </c>
      <c r="AC192" s="24" t="str">
        <f>IFERROR(LARGE(BE191:BE196,I192),"")</f>
        <v/>
      </c>
      <c r="AD192" s="25" t="str">
        <f>IFERROR(AC192+(Y192/100),"")</f>
        <v/>
      </c>
      <c r="AE192" s="16"/>
      <c r="AF192" s="16">
        <v>2</v>
      </c>
      <c r="AG192" s="18">
        <f t="shared" si="170"/>
        <v>0</v>
      </c>
      <c r="AH192" s="16">
        <f>SUM(AI192:AK192)</f>
        <v>0</v>
      </c>
      <c r="AI192" s="16">
        <f>COUNTIFS(AH200:AH214,AG192,AP200:AP214,AI190)+COUNTIFS(AK200:AK214,AG192,AQ200:AQ214,AI190)</f>
        <v>0</v>
      </c>
      <c r="AJ192" s="16">
        <f>COUNTIFS(AH200:AH214,AG192,AP200:AP214,AJ190)+COUNTIFS(AK200:AK214,AG192,AQ200:AQ214,AJ190)</f>
        <v>0</v>
      </c>
      <c r="AK192" s="14">
        <f>COUNTIFS(AH200:AH214,AG192,AP200:AP214,AK190)+COUNTIFS(AK200:AK214,AG192,AQ200:AQ214,AK190)</f>
        <v>0</v>
      </c>
      <c r="AL192" s="14">
        <f>SUMIF(AH200:AH214,AG192,AI200:AI214)+SUMIF(AK200:AK214,AG192,AJ200:AJ214)</f>
        <v>0</v>
      </c>
      <c r="AM192" s="14">
        <f>SUMIF(AH200:AH214,AG192,AJ200:AJ214)+SUMIF(AK200:AK214,AG192,AI200:AI214)</f>
        <v>0</v>
      </c>
      <c r="AN192" s="16">
        <f>AL192-AM192</f>
        <v>0</v>
      </c>
      <c r="AO192" s="16">
        <f>(3*AI192)+(1*AJ192)+(0*AK192)</f>
        <v>0</v>
      </c>
      <c r="AP192" s="26"/>
      <c r="AQ192" s="22"/>
      <c r="AR192" s="27"/>
      <c r="AS192" s="22"/>
      <c r="AT192" s="22"/>
      <c r="AU192" s="18">
        <f t="shared" si="171"/>
        <v>0</v>
      </c>
      <c r="AV192" s="28">
        <f>IF((AO192-AO191)=0,(AV201),0)</f>
        <v>0</v>
      </c>
      <c r="AW192" s="28">
        <f>IF((AO192-AO192)=0,(AW201),0)</f>
        <v>0</v>
      </c>
      <c r="AX192" s="28">
        <f>IF((AO192-AO193)=0,(AX201),0)</f>
        <v>0</v>
      </c>
      <c r="AY192" s="28">
        <f>IF((AO192-AO194)=0,(AY201),0)</f>
        <v>0</v>
      </c>
      <c r="AZ192" s="28">
        <f>IF((AO192-AO195)=0,(AZ201),0)</f>
        <v>0</v>
      </c>
      <c r="BA192" s="28">
        <f>IF((AO192-AO196)=0,(BA201),0)</f>
        <v>0</v>
      </c>
      <c r="BB192" s="28"/>
      <c r="BC192" s="22">
        <f t="shared" ref="BC192:BC196" si="177">IF(AH192=0,-1,AO192+(SUM(AV192:BA192)/20)-(AH192/100000))</f>
        <v>-1</v>
      </c>
      <c r="BD192" s="22">
        <f t="shared" si="172"/>
        <v>-1</v>
      </c>
      <c r="BE192" s="29">
        <f t="shared" si="173"/>
        <v>-1.0000000002</v>
      </c>
      <c r="BF192" s="29">
        <f t="shared" ref="BF192:BF196" si="178">BE192+(BH192/10000000)</f>
        <v>-1.0000000002</v>
      </c>
      <c r="BG192" s="18">
        <f t="shared" si="174"/>
        <v>0</v>
      </c>
      <c r="BH192" s="133">
        <f t="shared" si="175"/>
        <v>0</v>
      </c>
      <c r="BI192" s="14"/>
    </row>
    <row r="193" spans="1:61" ht="18" hidden="1" customHeight="1" x14ac:dyDescent="0.25">
      <c r="A193" s="14"/>
      <c r="B193" s="14"/>
      <c r="C193" s="14"/>
      <c r="D193" s="14"/>
      <c r="E193" s="14"/>
      <c r="F193" s="14"/>
      <c r="G193" s="14"/>
      <c r="H193" s="14"/>
      <c r="I193" s="15" t="str">
        <f>IF(S113&lt;&gt;0,I192+1,"")</f>
        <v/>
      </c>
      <c r="J193" s="16" t="str">
        <f>IF(S113="","",VLOOKUP(AC193,BE191:BG196,3,FALSE))</f>
        <v/>
      </c>
      <c r="K193" s="16" t="str">
        <f>IFERROR(VLOOKUP(J193,AG191:AO196,2,FALSE),"")</f>
        <v/>
      </c>
      <c r="L193" s="16" t="str">
        <f>IFERROR(VLOOKUP(J193,AG191:AO196,3,FALSE),"")</f>
        <v/>
      </c>
      <c r="M193" s="16" t="str">
        <f>IFERROR(VLOOKUP(J193,AG191:AO196,4,FALSE),"")</f>
        <v/>
      </c>
      <c r="N193" s="16" t="str">
        <f>IFERROR(VLOOKUP(J193,AG191:AO196,5,FALSE),"")</f>
        <v/>
      </c>
      <c r="O193" s="16" t="str">
        <f>IFERROR(VLOOKUP(J193,AG191:AO196,6,FALSE),"")</f>
        <v/>
      </c>
      <c r="P193" s="16" t="str">
        <f>IFERROR(VLOOKUP(J193,AG191:AO196,7,FALSE),"")</f>
        <v/>
      </c>
      <c r="Q193" s="16" t="str">
        <f>IFERROR(VLOOKUP(J193,AG191:AO196,8,FALSE),"")</f>
        <v/>
      </c>
      <c r="R193" s="16" t="str">
        <f>IFERROR(VLOOKUP(J193,AG191:AO196,9,FALSE),"")</f>
        <v/>
      </c>
      <c r="S193" s="16" t="str">
        <f>IF(I193="","",IF(AB193=AB194,(IF(AB193=-1,"","Shoot com o 4º")),IF(I193=1,"",IF(AB193=AB197,(IF(AB193=-1,"","Shoot com o 1º")),IF(AB193=AB192,(IF(AB193=-1,"","Shoot com o 2º")),"")))))</f>
        <v/>
      </c>
      <c r="T193" s="16" t="str">
        <f>IFERROR(VLOOKUP(J193,AU208:BD213,8,FALSE),"")</f>
        <v/>
      </c>
      <c r="U193" s="16" t="str">
        <f>IFERROR(VLOOKUP(J193,AU208:BD213,9,FALSE),"")</f>
        <v/>
      </c>
      <c r="V193" s="16" t="str">
        <f t="shared" si="176"/>
        <v/>
      </c>
      <c r="W193" s="16" t="str">
        <f>IFERROR(VLOOKUP(J193,AU208:BD213,10,FALSE),"")</f>
        <v/>
      </c>
      <c r="X193" s="16"/>
      <c r="Y193" s="20" t="str">
        <f>IF(I193="","",IFERROR(VLOOKUP(J193,BG191:BH196,2,FALSE),0))</f>
        <v/>
      </c>
      <c r="Z193" s="21"/>
      <c r="AA193" s="22" t="str">
        <f>IFERROR(LARGE(BC191:BC196,I193),"")</f>
        <v/>
      </c>
      <c r="AB193" s="23" t="str">
        <f>IFERROR(LARGE(BD191:BD196,I193),"")</f>
        <v/>
      </c>
      <c r="AC193" s="24" t="str">
        <f>IFERROR(LARGE(BE191:BE196,I193),"")</f>
        <v/>
      </c>
      <c r="AD193" s="25" t="str">
        <f>IFERROR(AC193+(Y193/100),"")</f>
        <v/>
      </c>
      <c r="AE193" s="16"/>
      <c r="AF193" s="16">
        <v>3</v>
      </c>
      <c r="AG193" s="18">
        <f t="shared" si="170"/>
        <v>0</v>
      </c>
      <c r="AH193" s="16">
        <f>SUM(AI193:AK193)</f>
        <v>0</v>
      </c>
      <c r="AI193" s="16">
        <f>COUNTIFS(AH200:AH214,AG193,AP200:AP214,AI190)+COUNTIFS(AK200:AK214,AG193,AQ200:AQ214,AI190)</f>
        <v>0</v>
      </c>
      <c r="AJ193" s="16">
        <f>COUNTIFS(AH200:AH214,AG193,AP200:AP214,AJ190)+COUNTIFS(AK200:AK214,AG193,AQ200:AQ214,AJ190)</f>
        <v>0</v>
      </c>
      <c r="AK193" s="14">
        <f>COUNTIFS(AH200:AH214,AG193,AP200:AP214,AK190)+COUNTIFS(AK200:AK214,AG193,AQ200:AQ214,AK190)</f>
        <v>0</v>
      </c>
      <c r="AL193" s="14">
        <f>SUMIF(AH200:AH214,AG193,AI200:AI214)+SUMIF(AK200:AK214,AG193,AJ200:AJ214)</f>
        <v>0</v>
      </c>
      <c r="AM193" s="14">
        <f>SUMIF(AH200:AH214,AG193,AJ200:AJ214)+SUMIF(AK200:AK214,AG193,AI200:AI214)</f>
        <v>0</v>
      </c>
      <c r="AN193" s="16">
        <f>AL193-AM193</f>
        <v>0</v>
      </c>
      <c r="AO193" s="16">
        <f>(3*AI193)+(1*AJ193)+(0*AK193)</f>
        <v>0</v>
      </c>
      <c r="AP193" s="26"/>
      <c r="AQ193" s="22"/>
      <c r="AR193" s="27"/>
      <c r="AS193" s="22"/>
      <c r="AT193" s="22"/>
      <c r="AU193" s="18">
        <f t="shared" si="171"/>
        <v>0</v>
      </c>
      <c r="AV193" s="28">
        <f>IF((AO193-AO191)=0,(AV202),0)</f>
        <v>0</v>
      </c>
      <c r="AW193" s="28">
        <f>IF((AO193-AO192)=0,(AW202),0)</f>
        <v>0</v>
      </c>
      <c r="AX193" s="28">
        <f>IF((AO193-AO193)=0,(AX202),0)</f>
        <v>0</v>
      </c>
      <c r="AY193" s="28">
        <f>IF((AO193-AO194)=0,(AY202),0)</f>
        <v>0</v>
      </c>
      <c r="AZ193" s="28">
        <f>IF((AO193-AO195)=0,(AZ202),0)</f>
        <v>0</v>
      </c>
      <c r="BA193" s="28">
        <f>IF((AO193-AO196)=0,(BA202),0)</f>
        <v>0</v>
      </c>
      <c r="BB193" s="28"/>
      <c r="BC193" s="22">
        <f t="shared" si="177"/>
        <v>-1</v>
      </c>
      <c r="BD193" s="22">
        <f t="shared" si="172"/>
        <v>-1</v>
      </c>
      <c r="BE193" s="29">
        <f t="shared" si="173"/>
        <v>-1.0000000003</v>
      </c>
      <c r="BF193" s="29">
        <f t="shared" si="178"/>
        <v>-1.0000000003</v>
      </c>
      <c r="BG193" s="18">
        <f t="shared" si="174"/>
        <v>0</v>
      </c>
      <c r="BH193" s="133">
        <f t="shared" si="175"/>
        <v>0</v>
      </c>
      <c r="BI193" s="14"/>
    </row>
    <row r="194" spans="1:61" ht="18" hidden="1" customHeight="1" x14ac:dyDescent="0.25">
      <c r="A194" s="14"/>
      <c r="B194" s="14"/>
      <c r="C194" s="14"/>
      <c r="D194" s="14"/>
      <c r="E194" s="14"/>
      <c r="F194" s="14"/>
      <c r="G194" s="14"/>
      <c r="H194" s="14"/>
      <c r="I194" s="15" t="str">
        <f>IF(S114&lt;&gt;0,I193+1,"")</f>
        <v/>
      </c>
      <c r="J194" s="16" t="str">
        <f>IF(S114="","",VLOOKUP(AC194,BE191:BG196,3,FALSE))</f>
        <v/>
      </c>
      <c r="K194" s="16" t="str">
        <f>IFERROR(VLOOKUP(J194,AG191:AO196,2,FALSE),"")</f>
        <v/>
      </c>
      <c r="L194" s="16" t="str">
        <f>IFERROR(VLOOKUP(J194,AG191:AO196,3,FALSE),"")</f>
        <v/>
      </c>
      <c r="M194" s="16" t="str">
        <f>IFERROR(VLOOKUP(J194,AG191:AO196,4,FALSE),"")</f>
        <v/>
      </c>
      <c r="N194" s="16" t="str">
        <f>IFERROR(VLOOKUP(J194,AG191:AO196,5,FALSE),"")</f>
        <v/>
      </c>
      <c r="O194" s="16" t="str">
        <f>IFERROR(VLOOKUP(J194,AG191:AO196,6,FALSE),"")</f>
        <v/>
      </c>
      <c r="P194" s="16" t="str">
        <f>IFERROR(VLOOKUP(J194,AG191:AO196,7,FALSE),"")</f>
        <v/>
      </c>
      <c r="Q194" s="16" t="str">
        <f>IFERROR(VLOOKUP(J194,AG191:AO196,8,FALSE),"")</f>
        <v/>
      </c>
      <c r="R194" s="16" t="str">
        <f>IFERROR(VLOOKUP(J194,AG191:AO196,9,FALSE),"")</f>
        <v/>
      </c>
      <c r="S194" s="16" t="str">
        <f>IF(I194="","",IF(AB194=AB195,(IF(AB194=-1,"","Shoot com o 5º")),IF(I194=1,"",IF(AB194=AB197,(IF(AB194=-1,"","Shoot com o 1º")),IF(AB194=AB193,(IF(AB194=-1,"","Shoot com o 3º")),"")))))</f>
        <v/>
      </c>
      <c r="T194" s="16" t="str">
        <f>IFERROR(VLOOKUP(J194,AU208:BD213,8,FALSE),"")</f>
        <v/>
      </c>
      <c r="U194" s="16" t="str">
        <f>IFERROR(VLOOKUP(J194,AU208:BD213,9,FALSE),"")</f>
        <v/>
      </c>
      <c r="V194" s="16" t="str">
        <f t="shared" si="176"/>
        <v/>
      </c>
      <c r="W194" s="16" t="str">
        <f>IFERROR(VLOOKUP(J194,AU208:BD213,10,FALSE),"")</f>
        <v/>
      </c>
      <c r="X194" s="16"/>
      <c r="Y194" s="20" t="str">
        <f>IF(I194="","",IFERROR(VLOOKUP(J194,BG191:BH196,2,FALSE),0))</f>
        <v/>
      </c>
      <c r="Z194" s="21"/>
      <c r="AA194" s="22" t="str">
        <f>IFERROR(LARGE(BC191:BC196,I194),"")</f>
        <v/>
      </c>
      <c r="AB194" s="23" t="str">
        <f>IFERROR(LARGE(BD191:BD196,I194),"")</f>
        <v/>
      </c>
      <c r="AC194" s="24" t="str">
        <f>IFERROR(LARGE(BE191:BE196,I194),"")</f>
        <v/>
      </c>
      <c r="AD194" s="25" t="str">
        <f>IFERROR(AC194+(Y194/100),"")</f>
        <v/>
      </c>
      <c r="AE194" s="16"/>
      <c r="AF194" s="16">
        <v>4</v>
      </c>
      <c r="AG194" s="18">
        <f t="shared" si="170"/>
        <v>0</v>
      </c>
      <c r="AH194" s="16">
        <f>SUM(AI194:AK194)</f>
        <v>0</v>
      </c>
      <c r="AI194" s="16">
        <f>COUNTIFS(AH200:AH214,AG194,AP200:AP214,AI190)+COUNTIFS(AK200:AK214,AG194,AQ200:AQ214,AI190)</f>
        <v>0</v>
      </c>
      <c r="AJ194" s="16">
        <f>COUNTIFS(AH200:AH214,AG194,AP200:AP214,AJ190)+COUNTIFS(AK200:AK214,AG194,AQ200:AQ214,AJ190)</f>
        <v>0</v>
      </c>
      <c r="AK194" s="14">
        <f>COUNTIFS(AH200:AH214,AG194,AP200:AP214,AK190)+COUNTIFS(AK200:AK214,AG194,AQ200:AQ214,AK190)</f>
        <v>0</v>
      </c>
      <c r="AL194" s="14">
        <f>SUMIF(AH200:AH214,AG194,AI200:AI214)+SUMIF(AK200:AK214,AG194,AJ200:AJ214)</f>
        <v>0</v>
      </c>
      <c r="AM194" s="14">
        <f>SUMIF(AH200:AH214,AG194,AJ200:AJ214)+SUMIF(AK200:AK214,AG194,AI200:AI214)</f>
        <v>0</v>
      </c>
      <c r="AN194" s="16">
        <f>AL194-AM194</f>
        <v>0</v>
      </c>
      <c r="AO194" s="16">
        <f>(3*AI194)+(1*AJ194)+(0*AK194)</f>
        <v>0</v>
      </c>
      <c r="AP194" s="26"/>
      <c r="AQ194" s="22"/>
      <c r="AR194" s="27"/>
      <c r="AS194" s="22"/>
      <c r="AT194" s="22"/>
      <c r="AU194" s="18">
        <f t="shared" si="171"/>
        <v>0</v>
      </c>
      <c r="AV194" s="28">
        <f>IF((AO194-AO191)=0,(AV203),0)</f>
        <v>0</v>
      </c>
      <c r="AW194" s="28">
        <f>IF((AO194-AO192)=0,(AW203),0)</f>
        <v>0</v>
      </c>
      <c r="AX194" s="28">
        <f>IF((AO194-AO193)=0,(AX203),0)</f>
        <v>0</v>
      </c>
      <c r="AY194" s="28">
        <f>IF((AO194-AO194)=0,(AY203),0)</f>
        <v>0</v>
      </c>
      <c r="AZ194" s="28">
        <f>IF((AO194-AO195)=0,(AZ203),0)</f>
        <v>0</v>
      </c>
      <c r="BA194" s="28">
        <f>IF((AO194-AO196)=0,(BA203),0)</f>
        <v>0</v>
      </c>
      <c r="BB194" s="30"/>
      <c r="BC194" s="22">
        <f t="shared" si="177"/>
        <v>-1</v>
      </c>
      <c r="BD194" s="22">
        <f t="shared" si="172"/>
        <v>-1</v>
      </c>
      <c r="BE194" s="29">
        <f t="shared" si="173"/>
        <v>-1.0000000004</v>
      </c>
      <c r="BF194" s="29">
        <f t="shared" si="178"/>
        <v>-1.0000000004</v>
      </c>
      <c r="BG194" s="18">
        <f t="shared" si="174"/>
        <v>0</v>
      </c>
      <c r="BH194" s="133">
        <f t="shared" si="175"/>
        <v>0</v>
      </c>
      <c r="BI194" s="14"/>
    </row>
    <row r="195" spans="1:61" ht="18" hidden="1" customHeight="1" x14ac:dyDescent="0.25">
      <c r="A195" s="14"/>
      <c r="B195" s="14"/>
      <c r="C195" s="14"/>
      <c r="D195" s="14"/>
      <c r="E195" s="14"/>
      <c r="F195" s="14"/>
      <c r="G195" s="14"/>
      <c r="H195" s="14"/>
      <c r="I195" s="15" t="str">
        <f>IF(S115&lt;&gt;0,I194+1,"")</f>
        <v/>
      </c>
      <c r="J195" s="16" t="str">
        <f>IF(S115="","",VLOOKUP(AC195,BE191:BG196,3,FALSE))</f>
        <v/>
      </c>
      <c r="K195" s="16" t="str">
        <f>IFERROR(VLOOKUP(J195,AG191:AO196,2,FALSE),"")</f>
        <v/>
      </c>
      <c r="L195" s="16" t="str">
        <f>IFERROR(VLOOKUP(J195,AG191:AO196,3,FALSE),"")</f>
        <v/>
      </c>
      <c r="M195" s="16" t="str">
        <f>IFERROR(VLOOKUP(J195,AG191:AO196,4,FALSE),"")</f>
        <v/>
      </c>
      <c r="N195" s="16" t="str">
        <f>IFERROR(VLOOKUP(J195,AG191:AO196,5,FALSE),"")</f>
        <v/>
      </c>
      <c r="O195" s="16" t="str">
        <f>IFERROR(VLOOKUP(J195,AG191:AO196,6,FALSE),"")</f>
        <v/>
      </c>
      <c r="P195" s="16" t="str">
        <f>IFERROR(VLOOKUP(J195,AG191:AO196,7,FALSE),"")</f>
        <v/>
      </c>
      <c r="Q195" s="16" t="str">
        <f>IFERROR(VLOOKUP(J195,AG191:AO196,8,FALSE),"")</f>
        <v/>
      </c>
      <c r="R195" s="16" t="str">
        <f>IFERROR(VLOOKUP(J195,AG191:AO196,9,FALSE),"")</f>
        <v/>
      </c>
      <c r="S195" s="16" t="str">
        <f>IF(I195="","",IF(AB195=AB196,(IF(AB195=-1,"","Shoot com o 6º")),IF(I195=1,"",IF(AB195=AB197,(IF(AB195=-1,"","Shoot com o 1º")),IF(AB195=AB194,(IF(AB195=-1,"","Shoot com o 4º")),"")))))</f>
        <v/>
      </c>
      <c r="T195" s="16" t="str">
        <f>IFERROR(VLOOKUP(J195,AU208:BD213,8,FALSE),"")</f>
        <v/>
      </c>
      <c r="U195" s="16" t="str">
        <f>IFERROR(VLOOKUP(J195,AU208:BD213,9,FALSE),"")</f>
        <v/>
      </c>
      <c r="V195" s="16" t="str">
        <f t="shared" si="176"/>
        <v/>
      </c>
      <c r="W195" s="16" t="str">
        <f>IFERROR(VLOOKUP(J195,AU208:BD213,10,FALSE),"")</f>
        <v/>
      </c>
      <c r="X195" s="16"/>
      <c r="Y195" s="20" t="str">
        <f>IF(I195="","",IFERROR(VLOOKUP(J195,BG191:BH196,2,FALSE),0))</f>
        <v/>
      </c>
      <c r="Z195" s="21"/>
      <c r="AA195" s="22" t="str">
        <f>IFERROR(LARGE(BC191:BC196,I195),"")</f>
        <v/>
      </c>
      <c r="AB195" s="23" t="str">
        <f>IFERROR(LARGE(BD191:BD196,I195),"")</f>
        <v/>
      </c>
      <c r="AC195" s="24" t="str">
        <f>IFERROR(LARGE(BE191:BE196,I195),"")</f>
        <v/>
      </c>
      <c r="AD195" s="25" t="str">
        <f t="shared" ref="AD195:AD196" si="179">IFERROR(AC195+(Y195/10000),"")</f>
        <v/>
      </c>
      <c r="AE195" s="16"/>
      <c r="AF195" s="16">
        <v>5</v>
      </c>
      <c r="AG195" s="18">
        <f t="shared" si="170"/>
        <v>0</v>
      </c>
      <c r="AH195" s="16">
        <f t="shared" ref="AH195" si="180">SUM(AI195:AK195)</f>
        <v>0</v>
      </c>
      <c r="AI195" s="16">
        <f>COUNTIFS(AH200:AH214,AG195,AP200:AP214,AI190)+COUNTIFS(AK200:AK214,AG195,AQ200:AQ214,AI190)</f>
        <v>0</v>
      </c>
      <c r="AJ195" s="16">
        <f>COUNTIFS(AH200:AH214,AG195,AP200:AP214,AJ190)+COUNTIFS(AK200:AK214,AG195,AQ200:AQ214,AJ190)</f>
        <v>0</v>
      </c>
      <c r="AK195" s="14">
        <f>COUNTIFS(AH200:AH214,AG195,AP200:AP214,AK190)+COUNTIFS(AK200:AK214,AG195,AQ200:AQ214,AK190)</f>
        <v>0</v>
      </c>
      <c r="AL195" s="14">
        <f>SUMIF(AH200:AH214,AG195,AI200:AI214)+SUMIF(AK200:AK214,AG195,AJ200:AJ214)</f>
        <v>0</v>
      </c>
      <c r="AM195" s="14">
        <f>SUMIF(AH200:AH214,AG195,AJ200:AJ214)+SUMIF(AK200:AK214,AG195,AI200:AI214)</f>
        <v>0</v>
      </c>
      <c r="AN195" s="16">
        <f>AL195-AM195</f>
        <v>0</v>
      </c>
      <c r="AO195" s="16">
        <f t="shared" ref="AO195" si="181">(3*AI195)+(1*AJ195)+(0*AK195)</f>
        <v>0</v>
      </c>
      <c r="AP195" s="26"/>
      <c r="AQ195" s="22"/>
      <c r="AR195" s="27"/>
      <c r="AS195" s="22"/>
      <c r="AT195" s="22"/>
      <c r="AU195" s="18">
        <f t="shared" si="171"/>
        <v>0</v>
      </c>
      <c r="AV195" s="28">
        <f>IF((AO195-AO191)=0,(AV204),0)</f>
        <v>0</v>
      </c>
      <c r="AW195" s="28">
        <f>IF((AO195-AO192)=0,(AW204),0)</f>
        <v>0</v>
      </c>
      <c r="AX195" s="28">
        <f>IF((AO195-AO193)=0,(AX204),0)</f>
        <v>0</v>
      </c>
      <c r="AY195" s="28">
        <f>IF((AO195-AO194)=0,(AY204),0)</f>
        <v>0</v>
      </c>
      <c r="AZ195" s="28">
        <f>IF((AO195-AO195)=0,(AZ204),0)</f>
        <v>0</v>
      </c>
      <c r="BA195" s="28">
        <f>IF((AO195-AO196)=0,(BA204),0)</f>
        <v>0</v>
      </c>
      <c r="BB195" s="30"/>
      <c r="BC195" s="22">
        <f t="shared" si="177"/>
        <v>-1</v>
      </c>
      <c r="BD195" s="22">
        <f t="shared" si="172"/>
        <v>-1</v>
      </c>
      <c r="BE195" s="29">
        <f t="shared" si="173"/>
        <v>-1.0000000005</v>
      </c>
      <c r="BF195" s="29">
        <f t="shared" si="178"/>
        <v>-1.0000000005</v>
      </c>
      <c r="BG195" s="18">
        <f t="shared" si="174"/>
        <v>0</v>
      </c>
      <c r="BH195" s="133">
        <f t="shared" si="175"/>
        <v>0</v>
      </c>
      <c r="BI195" s="14"/>
    </row>
    <row r="196" spans="1:61" ht="18" hidden="1" customHeight="1" x14ac:dyDescent="0.25">
      <c r="A196" s="14"/>
      <c r="B196" s="14"/>
      <c r="C196" s="14"/>
      <c r="D196" s="14"/>
      <c r="E196" s="14"/>
      <c r="F196" s="14"/>
      <c r="G196" s="14"/>
      <c r="H196" s="14"/>
      <c r="I196" s="15" t="str">
        <f>IF(S116&lt;&gt;0,I195+1,"")</f>
        <v/>
      </c>
      <c r="J196" s="16" t="str">
        <f>IF(S116="","",VLOOKUP(AC196,BE191:BG196,3,FALSE))</f>
        <v/>
      </c>
      <c r="K196" s="16" t="str">
        <f>IFERROR(VLOOKUP(J196,AG191:AO196,2,FALSE),"")</f>
        <v/>
      </c>
      <c r="L196" s="16" t="str">
        <f>IFERROR(VLOOKUP(J196,AG191:AO196,3,FALSE),"")</f>
        <v/>
      </c>
      <c r="M196" s="16" t="str">
        <f>IFERROR(VLOOKUP(J196,AG191:AO196,4,FALSE),"")</f>
        <v/>
      </c>
      <c r="N196" s="16" t="str">
        <f>IFERROR(VLOOKUP(J196,AG191:AO196,5,FALSE),"")</f>
        <v/>
      </c>
      <c r="O196" s="16" t="str">
        <f>IFERROR(VLOOKUP(J196,AG191:AO196,6,FALSE),"")</f>
        <v/>
      </c>
      <c r="P196" s="16" t="str">
        <f>IFERROR(VLOOKUP(J196,AG191:AO196,7,FALSE),"")</f>
        <v/>
      </c>
      <c r="Q196" s="16" t="str">
        <f>IFERROR(VLOOKUP(J196,AG191:AO196,8,FALSE),"")</f>
        <v/>
      </c>
      <c r="R196" s="16" t="str">
        <f>IFERROR(VLOOKUP(J196,AG191:AO196,9,FALSE),"")</f>
        <v/>
      </c>
      <c r="S196" s="16" t="str">
        <f>IF(I196="","",IF(AB196=AB197,(IF(AB196=-1,"","Shoot com o 1º")),IF(I196=1,"",IF(AB196=AB197,(IF(AB196=-1,"","Shoot com o 1º")),IF(AB196=AB195,(IF(AB196=-1,"","Shoot com o 5º")),"")))))</f>
        <v/>
      </c>
      <c r="T196" s="16" t="str">
        <f>IFERROR(VLOOKUP(J196,AU208:BD213,8,FALSE),"")</f>
        <v/>
      </c>
      <c r="U196" s="16" t="str">
        <f>IFERROR(VLOOKUP(J196,AU208:BD213,9,FALSE),"")</f>
        <v/>
      </c>
      <c r="V196" s="16" t="str">
        <f t="shared" si="176"/>
        <v/>
      </c>
      <c r="W196" s="16" t="str">
        <f>IFERROR(VLOOKUP(J196,AU208:BD213,10,FALSE),"")</f>
        <v/>
      </c>
      <c r="X196" s="16"/>
      <c r="Y196" s="20" t="str">
        <f>IF(I196="","",IFERROR(VLOOKUP(J196,BG191:BH196,2,FALSE),0))</f>
        <v/>
      </c>
      <c r="Z196" s="21"/>
      <c r="AA196" s="22" t="str">
        <f>IFERROR(LARGE(BC191:BC196,I196),"")</f>
        <v/>
      </c>
      <c r="AB196" s="23" t="str">
        <f>IFERROR(LARGE(BD191:BD196,I196),"")</f>
        <v/>
      </c>
      <c r="AC196" s="24" t="str">
        <f>IFERROR(LARGE(BE191:BE196,I196),"")</f>
        <v/>
      </c>
      <c r="AD196" s="25" t="str">
        <f t="shared" si="179"/>
        <v/>
      </c>
      <c r="AE196" s="16"/>
      <c r="AF196" s="16">
        <v>6</v>
      </c>
      <c r="AG196" s="18">
        <f t="shared" si="170"/>
        <v>0</v>
      </c>
      <c r="AH196" s="16">
        <f>SUM(AI196:AK196)</f>
        <v>0</v>
      </c>
      <c r="AI196" s="16">
        <f>COUNTIFS(AH200:AH214,AG196,AP200:AP214,AI190)+COUNTIFS(AK200:AK214,AG196,AQ200:AQ214,AI190)</f>
        <v>0</v>
      </c>
      <c r="AJ196" s="16">
        <f>COUNTIFS(AH200:AH214,AG196,AP200:AP214,AJ190)+COUNTIFS(AK200:AK214,AG196,AQ200:AQ214,AJ190)</f>
        <v>0</v>
      </c>
      <c r="AK196" s="14">
        <f>COUNTIFS(AH200:AH214,AG196,AP200:AP214,AK190)+COUNTIFS(AK200:AK214,AG196,AQ200:AQ214,AK190)</f>
        <v>0</v>
      </c>
      <c r="AL196" s="14">
        <f>SUMIF(AH200:AH214,AG196,AI200:AI214)+SUMIF(AK200:AK214,AG196,AJ200:AJ214)</f>
        <v>0</v>
      </c>
      <c r="AM196" s="14">
        <f>SUMIF(AH200:AH214,AG196,AJ200:AJ214)+SUMIF(AK200:AK214,AG196,AI200:AI214)</f>
        <v>0</v>
      </c>
      <c r="AN196" s="16">
        <f t="shared" ref="AN196" si="182">AL196-AM196</f>
        <v>0</v>
      </c>
      <c r="AO196" s="16">
        <f>(3*AI196)+(1*AJ196)+(0*AK196)</f>
        <v>0</v>
      </c>
      <c r="AP196" s="26"/>
      <c r="AQ196" s="22"/>
      <c r="AR196" s="27"/>
      <c r="AS196" s="22"/>
      <c r="AT196" s="22"/>
      <c r="AU196" s="18">
        <f t="shared" si="171"/>
        <v>0</v>
      </c>
      <c r="AV196" s="28">
        <f>IF((AO196-AO191)=0,(AV205),0)</f>
        <v>0</v>
      </c>
      <c r="AW196" s="28">
        <f>IF((AO196-AO192)=0,(AW205),0)</f>
        <v>0</v>
      </c>
      <c r="AX196" s="28">
        <f>IF((AO196-AO193)=0,(AX205),0)</f>
        <v>0</v>
      </c>
      <c r="AY196" s="28">
        <f>IF((AO196-AO194)=0,(AY205),0)</f>
        <v>0</v>
      </c>
      <c r="AZ196" s="28">
        <f>IF((AO196-AO195)=0,(AZ205),0)</f>
        <v>0</v>
      </c>
      <c r="BA196" s="28">
        <f>IF((AO196-AO196)=0,(BA205),0)</f>
        <v>0</v>
      </c>
      <c r="BB196" s="30"/>
      <c r="BC196" s="22">
        <f t="shared" si="177"/>
        <v>-1</v>
      </c>
      <c r="BD196" s="22">
        <f t="shared" si="172"/>
        <v>-1</v>
      </c>
      <c r="BE196" s="29">
        <f t="shared" si="173"/>
        <v>-1.0000000006</v>
      </c>
      <c r="BF196" s="29">
        <f t="shared" si="178"/>
        <v>-1.0000000006</v>
      </c>
      <c r="BG196" s="18">
        <f t="shared" si="174"/>
        <v>0</v>
      </c>
      <c r="BH196" s="133">
        <f t="shared" si="175"/>
        <v>0</v>
      </c>
      <c r="BI196" s="14"/>
    </row>
    <row r="197" spans="1:61" ht="18" hidden="1" customHeight="1" x14ac:dyDescent="0.25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6"/>
      <c r="M197" s="16"/>
      <c r="N197" s="16"/>
      <c r="O197" s="16"/>
      <c r="P197" s="14"/>
      <c r="Q197" s="14"/>
      <c r="R197" s="14"/>
      <c r="S197" s="14"/>
      <c r="T197" s="14"/>
      <c r="U197" s="14"/>
      <c r="V197" s="14"/>
      <c r="W197" s="14"/>
      <c r="X197" s="14"/>
      <c r="Y197" s="16"/>
      <c r="Z197" s="14"/>
      <c r="AA197" s="14"/>
      <c r="AB197" s="23" t="str">
        <f>AB191</f>
        <v/>
      </c>
      <c r="AC197" s="31"/>
      <c r="AD197" s="32"/>
      <c r="AE197" s="14"/>
      <c r="AF197" s="16"/>
      <c r="AG197" s="16"/>
      <c r="AH197" s="16"/>
      <c r="AI197" s="16"/>
      <c r="AJ197" s="14"/>
      <c r="AK197" s="14"/>
      <c r="AL197" s="14"/>
      <c r="AM197" s="14"/>
      <c r="AN197" s="16"/>
      <c r="AO197" s="16"/>
      <c r="AP197" s="14"/>
      <c r="AQ197" s="14"/>
      <c r="AR197" s="14"/>
      <c r="AS197" s="14"/>
      <c r="AT197" s="14"/>
      <c r="AU197" s="31"/>
      <c r="AV197" s="14"/>
      <c r="AW197" s="14"/>
      <c r="AX197" s="14"/>
      <c r="AY197" s="14"/>
      <c r="AZ197" s="14"/>
      <c r="BA197" s="14"/>
      <c r="BB197" s="14"/>
      <c r="BC197" s="14"/>
      <c r="BD197" s="14"/>
      <c r="BE197" s="14"/>
      <c r="BF197" s="14"/>
      <c r="BG197" s="18"/>
      <c r="BH197" s="108"/>
      <c r="BI197" s="14"/>
    </row>
    <row r="198" spans="1:61" ht="15" customHeight="1" x14ac:dyDescent="0.25">
      <c r="A198" s="33"/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4"/>
      <c r="Z198" s="35"/>
      <c r="AA198" s="35"/>
      <c r="AB198" s="36"/>
      <c r="AC198" s="36"/>
      <c r="AD198" s="37"/>
      <c r="AE198" s="35"/>
      <c r="AF198" s="34"/>
      <c r="AG198" s="38"/>
      <c r="AH198" s="35"/>
      <c r="AI198" s="35"/>
      <c r="AJ198" s="35"/>
      <c r="AK198" s="35"/>
      <c r="AL198" s="35"/>
      <c r="AM198" s="35"/>
      <c r="AN198" s="35"/>
      <c r="AO198" s="35"/>
      <c r="AP198" s="35"/>
      <c r="AQ198" s="35"/>
      <c r="AR198" s="35"/>
      <c r="AS198" s="35"/>
      <c r="AT198" s="35"/>
      <c r="AU198" s="35"/>
      <c r="AV198" s="35"/>
      <c r="AW198" s="35"/>
      <c r="AX198" s="35"/>
      <c r="AY198" s="35"/>
      <c r="AZ198" s="35"/>
      <c r="BA198" s="35"/>
      <c r="BB198" s="35"/>
      <c r="BC198" s="35"/>
      <c r="BD198" s="35"/>
      <c r="BE198" s="35"/>
      <c r="BF198" s="35"/>
      <c r="BG198" s="35"/>
      <c r="BH198" s="131"/>
      <c r="BI198" s="35"/>
    </row>
    <row r="199" spans="1:61" ht="18" hidden="1" customHeight="1" x14ac:dyDescent="0.25">
      <c r="A199" s="39" t="s">
        <v>23</v>
      </c>
      <c r="B199" s="39" t="s">
        <v>24</v>
      </c>
      <c r="C199" s="177" t="s">
        <v>25</v>
      </c>
      <c r="D199" s="178"/>
      <c r="E199" s="39" t="s">
        <v>26</v>
      </c>
      <c r="F199" s="179" t="s">
        <v>17</v>
      </c>
      <c r="G199" s="180"/>
      <c r="H199" s="40"/>
      <c r="I199" s="39" t="s">
        <v>27</v>
      </c>
      <c r="J199" s="39" t="str">
        <f>J190</f>
        <v>OPEN - F</v>
      </c>
      <c r="K199" s="41" t="s">
        <v>4</v>
      </c>
      <c r="L199" s="42" t="s">
        <v>5</v>
      </c>
      <c r="M199" s="42" t="s">
        <v>6</v>
      </c>
      <c r="N199" s="42" t="s">
        <v>7</v>
      </c>
      <c r="O199" s="42" t="s">
        <v>8</v>
      </c>
      <c r="P199" s="42" t="s">
        <v>9</v>
      </c>
      <c r="Q199" s="43" t="s">
        <v>10</v>
      </c>
      <c r="R199" s="44" t="s">
        <v>11</v>
      </c>
      <c r="S199" s="39" t="s">
        <v>12</v>
      </c>
      <c r="T199" s="41" t="s">
        <v>13</v>
      </c>
      <c r="U199" s="42" t="s">
        <v>14</v>
      </c>
      <c r="V199" s="43" t="s">
        <v>15</v>
      </c>
      <c r="W199" s="44" t="s">
        <v>16</v>
      </c>
      <c r="X199" s="40"/>
      <c r="Y199" s="34" t="s">
        <v>17</v>
      </c>
      <c r="Z199" s="34"/>
      <c r="AA199" s="34" t="s">
        <v>27</v>
      </c>
      <c r="AB199" s="34" t="s">
        <v>28</v>
      </c>
      <c r="AC199" s="34" t="s">
        <v>29</v>
      </c>
      <c r="AD199" s="45" t="s">
        <v>30</v>
      </c>
      <c r="AE199" s="34"/>
      <c r="AF199" s="46"/>
      <c r="AG199" s="47" t="s">
        <v>4</v>
      </c>
      <c r="AH199" s="46">
        <f>COUNTA(S111:S116)</f>
        <v>0</v>
      </c>
      <c r="AI199" s="48" t="s">
        <v>31</v>
      </c>
      <c r="AJ199" s="48" t="s">
        <v>32</v>
      </c>
      <c r="AK199" s="48"/>
      <c r="AL199" s="48" t="s">
        <v>33</v>
      </c>
      <c r="AM199" s="48" t="s">
        <v>34</v>
      </c>
      <c r="AN199" s="48" t="s">
        <v>35</v>
      </c>
      <c r="AO199" s="48" t="s">
        <v>36</v>
      </c>
      <c r="AP199" s="34" t="s">
        <v>37</v>
      </c>
      <c r="AQ199" s="34" t="s">
        <v>38</v>
      </c>
      <c r="AR199" s="34" t="s">
        <v>39</v>
      </c>
      <c r="AS199" s="34" t="s">
        <v>40</v>
      </c>
      <c r="AT199" s="34"/>
      <c r="AU199" s="49" t="s">
        <v>22</v>
      </c>
      <c r="AV199" s="35">
        <f t="shared" ref="AV199:BA199" si="183">AV190</f>
        <v>0</v>
      </c>
      <c r="AW199" s="35">
        <f t="shared" si="183"/>
        <v>0</v>
      </c>
      <c r="AX199" s="35">
        <f t="shared" si="183"/>
        <v>0</v>
      </c>
      <c r="AY199" s="35">
        <f t="shared" si="183"/>
        <v>0</v>
      </c>
      <c r="AZ199" s="35">
        <f t="shared" si="183"/>
        <v>0</v>
      </c>
      <c r="BA199" s="35">
        <f t="shared" si="183"/>
        <v>0</v>
      </c>
      <c r="BB199" s="34"/>
      <c r="BC199" s="34"/>
      <c r="BD199" s="34"/>
      <c r="BE199" s="34"/>
      <c r="BF199" s="34"/>
      <c r="BG199" s="34"/>
      <c r="BH199" s="130"/>
      <c r="BI199" s="34"/>
    </row>
    <row r="200" spans="1:61" ht="18" hidden="1" customHeight="1" x14ac:dyDescent="0.25">
      <c r="A200" s="94" t="str">
        <f t="shared" ref="A200:A214" si="184">AG200</f>
        <v/>
      </c>
      <c r="B200" s="95" t="str">
        <f t="shared" ref="B200:B214" si="185">IF(AH200=0,"",(IF(AK200=0,"",AH200)))</f>
        <v/>
      </c>
      <c r="C200" s="96"/>
      <c r="D200" s="97"/>
      <c r="E200" s="95" t="str">
        <f t="shared" ref="E200:E214" si="186">IF(AK200=0,"",(IF(AH200=0,"",AK200)))</f>
        <v/>
      </c>
      <c r="F200" s="54"/>
      <c r="G200" s="55"/>
      <c r="H200" s="33"/>
      <c r="I200" s="98" t="str">
        <f>IF(AA200="","",CONCATENATE(AA200,R110))</f>
        <v/>
      </c>
      <c r="J200" s="99" t="str">
        <f>IF(S111="","",VLOOKUP(AD200,BF191:BG196,2,FALSE))</f>
        <v/>
      </c>
      <c r="K200" s="100" t="str">
        <f>IFERROR(VLOOKUP(J200,AG191:AO196,2,FALSE),"")</f>
        <v/>
      </c>
      <c r="L200" s="101" t="str">
        <f>IFERROR(VLOOKUP(J200,AG191:AO196,3,FALSE),"")</f>
        <v/>
      </c>
      <c r="M200" s="101" t="str">
        <f>IFERROR(VLOOKUP(J200,AG191:AO196,4,FALSE),"")</f>
        <v/>
      </c>
      <c r="N200" s="101" t="str">
        <f>IFERROR(VLOOKUP(J200,AG191:AO196,5,FALSE),"")</f>
        <v/>
      </c>
      <c r="O200" s="101" t="str">
        <f>IFERROR(VLOOKUP(J200,AG191:AO196,6,FALSE),"")</f>
        <v/>
      </c>
      <c r="P200" s="101" t="str">
        <f>IFERROR(VLOOKUP(J200,AG191:AO196,7,FALSE),"")</f>
        <v/>
      </c>
      <c r="Q200" s="101" t="str">
        <f>IFERROR(VLOOKUP(J200,AG191:AO196,8,FALSE),"")</f>
        <v/>
      </c>
      <c r="R200" s="102" t="str">
        <f>IFERROR(VLOOKUP(J200,AG191:AO196,9,FALSE),"")</f>
        <v/>
      </c>
      <c r="S200" s="99" t="str">
        <f>IF(AA200="","",IF(AC200=AC201,(IF(AC200=-1,"","Shoot com o 2º")),IF(AA200=1,"",IF(AC200=AC206,(IF(AC200=-1,"","Shoot com o 1º")),IF(AC200=AC199,(IF(AC200=-1,"","Shoot com o 1º")),"")))))</f>
        <v/>
      </c>
      <c r="T200" s="61" t="str">
        <f>IFERROR(VLOOKUP(J200,AU208:BD213,8,FALSE),"")</f>
        <v/>
      </c>
      <c r="U200" s="62" t="str">
        <f>IFERROR(VLOOKUP(J200,AU208:BD213,9,FALSE),"")</f>
        <v/>
      </c>
      <c r="V200" s="62" t="str">
        <f>IFERROR(T200-U200,"")</f>
        <v/>
      </c>
      <c r="W200" s="63" t="str">
        <f>IFERROR(VLOOKUP(J200,AU208:BD213,10,FALSE),"")</f>
        <v/>
      </c>
      <c r="X200" s="33"/>
      <c r="Y200" s="64" t="str">
        <f>IF(AA200="","",IFERROR(VLOOKUP(J200,BG191:BH196,2,FALSE),0))</f>
        <v/>
      </c>
      <c r="Z200" s="65"/>
      <c r="AA200" s="65" t="str">
        <f t="shared" ref="AA200:AA205" si="187">I191</f>
        <v/>
      </c>
      <c r="AB200" s="66" t="str">
        <f>VLOOKUP(J200,J191:AB196,13,FALSE)</f>
        <v/>
      </c>
      <c r="AC200" s="67" t="str">
        <f t="shared" ref="AC200:AC205" si="188">IFERROR(ROUNDDOWN(AD200,9),"")</f>
        <v/>
      </c>
      <c r="AD200" s="68" t="str">
        <f>IFERROR(LARGE(BF191:BF196,AA200),"")</f>
        <v/>
      </c>
      <c r="AE200" s="35"/>
      <c r="AF200" s="48">
        <f>IF(AG200="",AF199,AG200)</f>
        <v>0</v>
      </c>
      <c r="AG200" s="69" t="str">
        <f>IFERROR(IF(AH200="","",(IF(AK200=0,"",AG199+1))),AF199+1)</f>
        <v/>
      </c>
      <c r="AH200" s="70" t="str">
        <f>IF(AH199=2,S111,IF(AH199=3,S111,IF(AH199=4,S111,IF(AH199&gt;=5,S111,""))))</f>
        <v/>
      </c>
      <c r="AI200" s="71" t="str">
        <f t="shared" ref="AI200:AJ214" si="189">IF(C200="","",C200)</f>
        <v/>
      </c>
      <c r="AJ200" s="71" t="str">
        <f t="shared" si="189"/>
        <v/>
      </c>
      <c r="AK200" s="70" t="str">
        <f>IF(AH199=2,S112,IF(AH199=3,S113,IF(AH199=4,S114,IF(AH199&gt;=5,S115,""))))</f>
        <v/>
      </c>
      <c r="AL200" s="71" t="str">
        <f>IF(F200="","",F200)</f>
        <v/>
      </c>
      <c r="AM200" s="71" t="str">
        <f>IF(G200="","",G200)</f>
        <v/>
      </c>
      <c r="AN200" s="71" t="str">
        <f>IF(AL200="","-",(IF(AL200&gt;AM200,3,(IF(AL200=AM200,1,0)))))</f>
        <v>-</v>
      </c>
      <c r="AO200" s="71" t="str">
        <f>IF(AL200="","-",(IF(AL200&lt;AM200,3,(IF(AL200=AM200,1,0)))))</f>
        <v>-</v>
      </c>
      <c r="AP200" s="34" t="str">
        <f t="shared" ref="AP200:AP214" si="190">IF(AI200="","-",(IF(AI200&gt;AJ200,"V",(IF(AI200=AJ200,"E","D")))))</f>
        <v>-</v>
      </c>
      <c r="AQ200" s="34" t="str">
        <f t="shared" ref="AQ200:AQ214" si="191">IF(AI200="","-",(IF(AI200&lt;AJ200,"V",(IF(AI200=AJ200,"E","D")))))</f>
        <v>-</v>
      </c>
      <c r="AR200" s="34">
        <f t="shared" ref="AR200:AS214" si="192">IF(AP200="V",3,(IF(AP200="E",1,0)))</f>
        <v>0</v>
      </c>
      <c r="AS200" s="34">
        <f t="shared" si="192"/>
        <v>0</v>
      </c>
      <c r="AT200" s="35"/>
      <c r="AU200" s="35">
        <f t="shared" ref="AU200:AU205" si="193">AG191</f>
        <v>0</v>
      </c>
      <c r="AV200" s="35">
        <f>SUMIFS(AR200:AR214,AH200:AH214,AU200,AK200:AK214,AV199)+SUMIFS(AS200:AS214,AK200:AK214,AU200,AH200:AH214,AV199)</f>
        <v>0</v>
      </c>
      <c r="AW200" s="35">
        <f>SUMIFS(AR200:AR214,AH200:AH214,AU200,AK200:AK214,AW199)+SUMIFS(AS200:AS214,AK200:AK214,AU200,AH200:AH214,AW199)</f>
        <v>0</v>
      </c>
      <c r="AX200" s="35">
        <f>SUMIFS(AR200:AR214,AH200:AH214,AU200,AK200:AK214,AX199)+SUMIFS(AS200:AS214,AK200:AK214,AU200,AH200:AH214,AX199)</f>
        <v>0</v>
      </c>
      <c r="AY200" s="35">
        <f>SUMIFS(AR200:AR214,AH200:AH214,AU200,AK200:AK214,AY199)+SUMIFS(AS200:AS214,AK200:AK214,AU200,AH200:AH214,AY199)</f>
        <v>0</v>
      </c>
      <c r="AZ200" s="35">
        <f>SUMIFS(AR200:AR214,AH200:AH214,AU200,AK200:AK214,AZ199)+SUMIFS(AS200:AS214,AK200:AK214,AU200,AH200:AH214,AZ199)</f>
        <v>0</v>
      </c>
      <c r="BA200" s="35">
        <f>SUMIFS(AR200:AR214,AH200:AH214,AU200,AK200:AK214,BA199)+SUMIFS(AS200:AS214,AK200:AK214,AU200,AH200:AH214,BA199)</f>
        <v>0</v>
      </c>
      <c r="BB200" s="35"/>
      <c r="BC200" s="35"/>
      <c r="BD200" s="35"/>
      <c r="BE200" s="35"/>
      <c r="BF200" s="35"/>
      <c r="BG200" s="35"/>
      <c r="BH200" s="131"/>
      <c r="BI200" s="35"/>
    </row>
    <row r="201" spans="1:61" ht="18" hidden="1" customHeight="1" x14ac:dyDescent="0.25">
      <c r="A201" s="98" t="str">
        <f t="shared" si="184"/>
        <v/>
      </c>
      <c r="B201" s="103" t="str">
        <f t="shared" si="185"/>
        <v/>
      </c>
      <c r="C201" s="104"/>
      <c r="D201" s="105"/>
      <c r="E201" s="103" t="str">
        <f t="shared" si="186"/>
        <v/>
      </c>
      <c r="F201" s="75"/>
      <c r="G201" s="76"/>
      <c r="H201" s="33"/>
      <c r="I201" s="98" t="str">
        <f>IF(AA201="","",CONCATENATE(AA201,R110))</f>
        <v/>
      </c>
      <c r="J201" s="99" t="str">
        <f>IF(S112="","",VLOOKUP(AD201,BF191:BG196,2,FALSE))</f>
        <v/>
      </c>
      <c r="K201" s="100" t="str">
        <f>IFERROR(VLOOKUP(J201,AG191:AO196,2,FALSE),"")</f>
        <v/>
      </c>
      <c r="L201" s="101" t="str">
        <f>IFERROR(VLOOKUP(J201,AG191:AO196,3,FALSE),"")</f>
        <v/>
      </c>
      <c r="M201" s="101" t="str">
        <f>IFERROR(VLOOKUP(J201,AG191:AO196,4,FALSE),"")</f>
        <v/>
      </c>
      <c r="N201" s="101" t="str">
        <f>IFERROR(VLOOKUP(J201,AG191:AO196,5,FALSE),"")</f>
        <v/>
      </c>
      <c r="O201" s="101" t="str">
        <f>IFERROR(VLOOKUP(J201,AG191:AO196,6,FALSE),"")</f>
        <v/>
      </c>
      <c r="P201" s="101" t="str">
        <f>IFERROR(VLOOKUP(J201,AG191:AO196,7,FALSE),"")</f>
        <v/>
      </c>
      <c r="Q201" s="101" t="str">
        <f>IFERROR(VLOOKUP(J201,AG191:AO196,8,FALSE),"")</f>
        <v/>
      </c>
      <c r="R201" s="102" t="str">
        <f>IFERROR(VLOOKUP(J201,AG191:AO196,9,FALSE),"")</f>
        <v/>
      </c>
      <c r="S201" s="99" t="str">
        <f>IF(AA201="","",IF(AC201=AC202,(IF(AC201=-1,"","Shoot com o 3º")),IF(AA201=1,"",IF(AC201=AC206,(IF(AC201=-1,"","Shoot com o 1º")),IF(AC201=AC200,(IF(AC201=-1,"","Shoot com o 1º")),"")))))</f>
        <v/>
      </c>
      <c r="T201" s="61" t="str">
        <f>IFERROR(VLOOKUP(J201,AU208:BD213,8,FALSE),"")</f>
        <v/>
      </c>
      <c r="U201" s="62" t="str">
        <f>IFERROR(VLOOKUP(J201,AU208:BD213,9,FALSE),"")</f>
        <v/>
      </c>
      <c r="V201" s="62" t="str">
        <f t="shared" ref="V201:V205" si="194">IFERROR(T201-U201,"")</f>
        <v/>
      </c>
      <c r="W201" s="63" t="str">
        <f>IFERROR(VLOOKUP(J201,AU208:BD213,10,FALSE),"")</f>
        <v/>
      </c>
      <c r="X201" s="33"/>
      <c r="Y201" s="64" t="str">
        <f>IF(AA201="","",IFERROR(VLOOKUP(J201,BG191:BH196,2,FALSE),0))</f>
        <v/>
      </c>
      <c r="Z201" s="65"/>
      <c r="AA201" s="65" t="str">
        <f t="shared" si="187"/>
        <v/>
      </c>
      <c r="AB201" s="66" t="str">
        <f>VLOOKUP(J201,J191:AB196,13,FALSE)</f>
        <v/>
      </c>
      <c r="AC201" s="67" t="str">
        <f t="shared" si="188"/>
        <v/>
      </c>
      <c r="AD201" s="68" t="str">
        <f>IFERROR(LARGE(BF191:BF196,AA201),"")</f>
        <v/>
      </c>
      <c r="AE201" s="35"/>
      <c r="AF201" s="48">
        <f t="shared" ref="AF201:AF214" si="195">IF(AG201="",AF200,AG201)</f>
        <v>0</v>
      </c>
      <c r="AG201" s="69" t="str">
        <f t="shared" ref="AG201:AG214" si="196">IFERROR(IF(AH201="","",(IF(AK201=0,"",AG200+1))),AF200+1)</f>
        <v/>
      </c>
      <c r="AH201" s="70" t="str">
        <f>IF(AH199=2,"",IF(AH199=3,S112,IF(AH199=4,S112,IF(AH199&gt;=5,S112,""))))</f>
        <v/>
      </c>
      <c r="AI201" s="71" t="str">
        <f t="shared" si="189"/>
        <v/>
      </c>
      <c r="AJ201" s="71" t="str">
        <f t="shared" si="189"/>
        <v/>
      </c>
      <c r="AK201" s="70" t="str">
        <f>IF(AH199=2,"",IF(AH199=3,S113,IF(AH199=4,S113,IF(AH199&gt;=5,S113,""))))</f>
        <v/>
      </c>
      <c r="AL201" s="71" t="str">
        <f t="shared" ref="AL201:AM214" si="197">IF(F201="","",F201)</f>
        <v/>
      </c>
      <c r="AM201" s="71" t="str">
        <f t="shared" si="197"/>
        <v/>
      </c>
      <c r="AN201" s="71" t="str">
        <f t="shared" ref="AN201:AN214" si="198">IF(AL201="","-",(IF(AL201&gt;AM201,3,(IF(AL201=AM201,1,0)))))</f>
        <v>-</v>
      </c>
      <c r="AO201" s="71" t="str">
        <f t="shared" ref="AO201:AO214" si="199">IF(AL201="","-",(IF(AL201&lt;AM201,3,(IF(AL201=AM201,1,0)))))</f>
        <v>-</v>
      </c>
      <c r="AP201" s="34" t="str">
        <f t="shared" si="190"/>
        <v>-</v>
      </c>
      <c r="AQ201" s="34" t="str">
        <f t="shared" si="191"/>
        <v>-</v>
      </c>
      <c r="AR201" s="34">
        <f t="shared" si="192"/>
        <v>0</v>
      </c>
      <c r="AS201" s="34">
        <f t="shared" si="192"/>
        <v>0</v>
      </c>
      <c r="AT201" s="35"/>
      <c r="AU201" s="35">
        <f t="shared" si="193"/>
        <v>0</v>
      </c>
      <c r="AV201" s="35">
        <f>SUMIFS(AR200:AR214,AH200:AH214,AU201,AK200:AK214,AV199)+SUMIFS(AS200:AS214,AK200:AK214,AU201,AH200:AH214,AV199)</f>
        <v>0</v>
      </c>
      <c r="AW201" s="35">
        <f>SUMIFS(AR200:AR214,AH200:AH214,AU201,AK200:AK214,AW199)+SUMIFS(AS200:AS214,AK200:AK214,AU201,AH200:AH214,AW199)</f>
        <v>0</v>
      </c>
      <c r="AX201" s="35">
        <f>SUMIFS(AR200:AR214,AH200:AH214,AU201,AK200:AK214,AX199)+SUMIFS(AS200:AS214,AK200:AK214,AU201,AH200:AH214,AX199)</f>
        <v>0</v>
      </c>
      <c r="AY201" s="35">
        <f>SUMIFS(AR200:AR214,AH200:AH214,AU201,AK200:AK214,AY199)+SUMIFS(AS200:AS214,AK200:AK214,AU201,AH200:AH214,AY199)</f>
        <v>0</v>
      </c>
      <c r="AZ201" s="35">
        <f>SUMIFS(AR200:AR214,AH200:AH214,AU201,AK200:AK214,AZ199)+SUMIFS(AS200:AS214,AK200:AK214,AU201,AH200:AH214,AZ199)</f>
        <v>0</v>
      </c>
      <c r="BA201" s="35">
        <f>SUMIFS(AR200:AR214,AH200:AH214,AU201,AK200:AK214,BA199)+SUMIFS(AS200:AS214,AK200:AK214,AU201,AH200:AH214,BA199)</f>
        <v>0</v>
      </c>
      <c r="BB201" s="35"/>
      <c r="BC201" s="35"/>
      <c r="BD201" s="35"/>
      <c r="BE201" s="35"/>
      <c r="BF201" s="35"/>
      <c r="BG201" s="35"/>
      <c r="BH201" s="131"/>
      <c r="BI201" s="35"/>
    </row>
    <row r="202" spans="1:61" ht="18" hidden="1" customHeight="1" x14ac:dyDescent="0.25">
      <c r="A202" s="98" t="str">
        <f t="shared" si="184"/>
        <v/>
      </c>
      <c r="B202" s="103" t="str">
        <f t="shared" si="185"/>
        <v/>
      </c>
      <c r="C202" s="104"/>
      <c r="D202" s="105"/>
      <c r="E202" s="103" t="str">
        <f t="shared" si="186"/>
        <v/>
      </c>
      <c r="F202" s="75"/>
      <c r="G202" s="76"/>
      <c r="H202" s="33"/>
      <c r="I202" s="98" t="str">
        <f>IF(AA202="","",CONCATENATE(AA202,R110))</f>
        <v/>
      </c>
      <c r="J202" s="99" t="str">
        <f>IF(S113="","",VLOOKUP(AD202,BF191:BG196,2,FALSE))</f>
        <v/>
      </c>
      <c r="K202" s="100" t="str">
        <f>IFERROR(VLOOKUP(J202,AG191:AO196,2,FALSE),"")</f>
        <v/>
      </c>
      <c r="L202" s="101" t="str">
        <f>IFERROR(VLOOKUP(J202,AG191:AO196,3,FALSE),"")</f>
        <v/>
      </c>
      <c r="M202" s="101" t="str">
        <f>IFERROR(VLOOKUP(J202,AG191:AO196,4,FALSE),"")</f>
        <v/>
      </c>
      <c r="N202" s="101" t="str">
        <f>IFERROR(VLOOKUP(J202,AG191:AO196,5,FALSE),"")</f>
        <v/>
      </c>
      <c r="O202" s="101" t="str">
        <f>IFERROR(VLOOKUP(J202,AG191:AO196,6,FALSE),"")</f>
        <v/>
      </c>
      <c r="P202" s="101" t="str">
        <f>IFERROR(VLOOKUP(J202,AG191:AO196,7,FALSE),"")</f>
        <v/>
      </c>
      <c r="Q202" s="101" t="str">
        <f>IFERROR(VLOOKUP(J202,AG191:AO196,8,FALSE),"")</f>
        <v/>
      </c>
      <c r="R202" s="102" t="str">
        <f>IFERROR(VLOOKUP(J202,AG191:AO196,9,FALSE),"")</f>
        <v/>
      </c>
      <c r="S202" s="99" t="str">
        <f>IF(AA202="","",IF(AC202=AC203,(IF(AC202=-1,"","Shoot com o 4º")),IF(AA202=1,"",IF(AC202=AC206,(IF(AC202=-1,"","Shoot com o 1º")),IF(AC202=AC201,(IF(AC202=-1,"","Shoot com o 2º")),"")))))</f>
        <v/>
      </c>
      <c r="T202" s="61" t="str">
        <f>IFERROR(VLOOKUP(J202,AU208:BD213,8,FALSE),"")</f>
        <v/>
      </c>
      <c r="U202" s="62" t="str">
        <f>IFERROR(VLOOKUP(J202,AU208:BD213,9,FALSE),"")</f>
        <v/>
      </c>
      <c r="V202" s="62" t="str">
        <f t="shared" si="194"/>
        <v/>
      </c>
      <c r="W202" s="63" t="str">
        <f>IFERROR(VLOOKUP(J202,AU208:BD213,10,FALSE),"")</f>
        <v/>
      </c>
      <c r="X202" s="33"/>
      <c r="Y202" s="64" t="str">
        <f>IF(AA202="","",IFERROR(VLOOKUP(J202,BG191:BH196,2,FALSE),0))</f>
        <v/>
      </c>
      <c r="Z202" s="65"/>
      <c r="AA202" s="65" t="str">
        <f t="shared" si="187"/>
        <v/>
      </c>
      <c r="AB202" s="66" t="str">
        <f>VLOOKUP(J202,J191:AB196,13,FALSE)</f>
        <v/>
      </c>
      <c r="AC202" s="67" t="str">
        <f t="shared" si="188"/>
        <v/>
      </c>
      <c r="AD202" s="68" t="str">
        <f>IFERROR(LARGE(BF191:BF196,AA202),"")</f>
        <v/>
      </c>
      <c r="AE202" s="35"/>
      <c r="AF202" s="48">
        <f t="shared" si="195"/>
        <v>0</v>
      </c>
      <c r="AG202" s="69" t="str">
        <f t="shared" si="196"/>
        <v/>
      </c>
      <c r="AH202" s="70" t="str">
        <f>IF(AH199=2,"",IF(AH199=3,S111,IF(AH199=4,S111,IF(AH199&gt;=5,S114,""))))</f>
        <v/>
      </c>
      <c r="AI202" s="71" t="str">
        <f t="shared" si="189"/>
        <v/>
      </c>
      <c r="AJ202" s="71" t="str">
        <f t="shared" si="189"/>
        <v/>
      </c>
      <c r="AK202" s="70" t="str">
        <f>IF(AH199=2,"",IF(AH199=3,S112,IF(AH199=4,S113,IF(AH199&gt;=5,S116,""))))</f>
        <v/>
      </c>
      <c r="AL202" s="71" t="str">
        <f t="shared" si="197"/>
        <v/>
      </c>
      <c r="AM202" s="71" t="str">
        <f t="shared" si="197"/>
        <v/>
      </c>
      <c r="AN202" s="71" t="str">
        <f t="shared" si="198"/>
        <v>-</v>
      </c>
      <c r="AO202" s="71" t="str">
        <f t="shared" si="199"/>
        <v>-</v>
      </c>
      <c r="AP202" s="34" t="str">
        <f t="shared" si="190"/>
        <v>-</v>
      </c>
      <c r="AQ202" s="34" t="str">
        <f t="shared" si="191"/>
        <v>-</v>
      </c>
      <c r="AR202" s="34">
        <f t="shared" si="192"/>
        <v>0</v>
      </c>
      <c r="AS202" s="34">
        <f t="shared" si="192"/>
        <v>0</v>
      </c>
      <c r="AT202" s="35"/>
      <c r="AU202" s="35">
        <f t="shared" si="193"/>
        <v>0</v>
      </c>
      <c r="AV202" s="35">
        <f>SUMIFS(AR200:AR214,AH200:AH214,AU202,AK200:AK214,AV199)+SUMIFS(AS200:AS214,AK200:AK214,AU202,AH200:AH214,AV199)</f>
        <v>0</v>
      </c>
      <c r="AW202" s="35">
        <f>SUMIFS(AR200:AR214,AH200:AH214,AU202,AK200:AK214,AW199)+SUMIFS(AS200:AS214,AK200:AK214,AU202,AH200:AH214,AW199)</f>
        <v>0</v>
      </c>
      <c r="AX202" s="35">
        <f>SUMIFS(AR200:AR214,AH200:AH214,AU202,AK200:AK214,AX199)+SUMIFS(AS200:AS214,AK200:AK214,AU202,AH200:AH214,AX199)</f>
        <v>0</v>
      </c>
      <c r="AY202" s="35">
        <f>SUMIFS(AR200:AR214,AH200:AH214,AU202,AK200:AK214,AY199)+SUMIFS(AS200:AS214,AK200:AK214,AU202,AH200:AH214,AY199)</f>
        <v>0</v>
      </c>
      <c r="AZ202" s="35">
        <f>SUMIFS(AR200:AR214,AH200:AH214,AU202,AK200:AK214,AZ199)+SUMIFS(AS200:AS214,AK200:AK214,AU202,AH200:AH214,AZ199)</f>
        <v>0</v>
      </c>
      <c r="BA202" s="35">
        <f>SUMIFS(AR200:AR214,AH200:AH214,AU202,AK200:AK214,BA199)+SUMIFS(AS200:AS214,AK200:AK214,AU202,AH200:AH214,BA199)</f>
        <v>0</v>
      </c>
      <c r="BB202" s="35"/>
      <c r="BC202" s="35"/>
      <c r="BD202" s="35"/>
      <c r="BE202" s="35"/>
      <c r="BF202" s="35"/>
      <c r="BG202" s="35"/>
      <c r="BH202" s="131"/>
      <c r="BI202" s="35"/>
    </row>
    <row r="203" spans="1:61" ht="18" hidden="1" customHeight="1" x14ac:dyDescent="0.25">
      <c r="A203" s="98" t="str">
        <f t="shared" si="184"/>
        <v/>
      </c>
      <c r="B203" s="103" t="str">
        <f t="shared" si="185"/>
        <v/>
      </c>
      <c r="C203" s="104"/>
      <c r="D203" s="105"/>
      <c r="E203" s="103" t="str">
        <f t="shared" si="186"/>
        <v/>
      </c>
      <c r="F203" s="75"/>
      <c r="G203" s="76"/>
      <c r="H203" s="33"/>
      <c r="I203" s="98" t="str">
        <f>IF(AA203="","",CONCATENATE(AA203,R110))</f>
        <v/>
      </c>
      <c r="J203" s="99" t="str">
        <f>IF(S114="","",VLOOKUP(AD203,BF191:BG196,2,FALSE))</f>
        <v/>
      </c>
      <c r="K203" s="100" t="str">
        <f>IFERROR(VLOOKUP(J203,AG191:AO196,2,FALSE),"")</f>
        <v/>
      </c>
      <c r="L203" s="101" t="str">
        <f>IFERROR(VLOOKUP(J203,AG191:AO196,3,FALSE),"")</f>
        <v/>
      </c>
      <c r="M203" s="101" t="str">
        <f>IFERROR(VLOOKUP(J203,AG191:AO196,4,FALSE),"")</f>
        <v/>
      </c>
      <c r="N203" s="101" t="str">
        <f>IFERROR(VLOOKUP(J203,AG191:AO196,5,FALSE),"")</f>
        <v/>
      </c>
      <c r="O203" s="101" t="str">
        <f>IFERROR(VLOOKUP(J203,AG191:AO196,6,FALSE),"")</f>
        <v/>
      </c>
      <c r="P203" s="101" t="str">
        <f>IFERROR(VLOOKUP(J203,AG191:AO196,7,FALSE),"")</f>
        <v/>
      </c>
      <c r="Q203" s="101" t="str">
        <f>IFERROR(VLOOKUP(J203,AG191:AO196,8,FALSE),"")</f>
        <v/>
      </c>
      <c r="R203" s="102" t="str">
        <f>IFERROR(VLOOKUP(J203,AG191:AO196,9,FALSE),"")</f>
        <v/>
      </c>
      <c r="S203" s="99" t="str">
        <f>IF(AA203="","",IF(AC203=AC204,(IF(AC203=-1,"","Shoot com o 5º")),IF(AA203=1,"",IF(AC203=AC206,(IF(AC203=-1,"","Shoot com o 1º")),IF(AC203=AC202,(IF(AC203=-1,"","Shoot com o 3º")),"")))))</f>
        <v/>
      </c>
      <c r="T203" s="61" t="str">
        <f>IFERROR(VLOOKUP(J203,AU208:BD213,8,FALSE),"")</f>
        <v/>
      </c>
      <c r="U203" s="62" t="str">
        <f>IFERROR(VLOOKUP(J203,AU208:BD213,9,FALSE),"")</f>
        <v/>
      </c>
      <c r="V203" s="62" t="str">
        <f t="shared" si="194"/>
        <v/>
      </c>
      <c r="W203" s="63" t="str">
        <f>IFERROR(VLOOKUP(J203,AU208:BD213,10,FALSE),"")</f>
        <v/>
      </c>
      <c r="X203" s="33"/>
      <c r="Y203" s="64" t="str">
        <f>IF(AA203="","",IFERROR(VLOOKUP(J203,BG191:BH196,2,FALSE),0))</f>
        <v/>
      </c>
      <c r="Z203" s="65"/>
      <c r="AA203" s="65" t="str">
        <f t="shared" si="187"/>
        <v/>
      </c>
      <c r="AB203" s="66" t="str">
        <f>VLOOKUP(J203,J191:AB196,13,FALSE)</f>
        <v/>
      </c>
      <c r="AC203" s="67" t="str">
        <f t="shared" si="188"/>
        <v/>
      </c>
      <c r="AD203" s="68" t="str">
        <f>IFERROR(LARGE(BF191:BF196,AA203),"")</f>
        <v/>
      </c>
      <c r="AE203" s="35"/>
      <c r="AF203" s="48">
        <f t="shared" si="195"/>
        <v>0</v>
      </c>
      <c r="AG203" s="69" t="str">
        <f t="shared" si="196"/>
        <v/>
      </c>
      <c r="AH203" s="70" t="str">
        <f>IF(AH199=2,"",IF(AH199=3,"",IF(AH199=4,S112,IF(AH199&gt;=5,S112,""))))</f>
        <v/>
      </c>
      <c r="AI203" s="71" t="str">
        <f t="shared" si="189"/>
        <v/>
      </c>
      <c r="AJ203" s="71" t="str">
        <f t="shared" si="189"/>
        <v/>
      </c>
      <c r="AK203" s="70" t="str">
        <f>IF(AH199=2,"",IF(AH199=3,"",IF(AH199=4,S114,IF(AH199&gt;=5,S114,""))))</f>
        <v/>
      </c>
      <c r="AL203" s="71" t="str">
        <f t="shared" si="197"/>
        <v/>
      </c>
      <c r="AM203" s="71" t="str">
        <f t="shared" si="197"/>
        <v/>
      </c>
      <c r="AN203" s="71" t="str">
        <f t="shared" si="198"/>
        <v>-</v>
      </c>
      <c r="AO203" s="71" t="str">
        <f t="shared" si="199"/>
        <v>-</v>
      </c>
      <c r="AP203" s="34" t="str">
        <f t="shared" si="190"/>
        <v>-</v>
      </c>
      <c r="AQ203" s="34" t="str">
        <f t="shared" si="191"/>
        <v>-</v>
      </c>
      <c r="AR203" s="34">
        <f t="shared" si="192"/>
        <v>0</v>
      </c>
      <c r="AS203" s="34">
        <f t="shared" si="192"/>
        <v>0</v>
      </c>
      <c r="AT203" s="35"/>
      <c r="AU203" s="35">
        <f t="shared" si="193"/>
        <v>0</v>
      </c>
      <c r="AV203" s="35">
        <f>SUMIFS(AR200:AR214,AH200:AH214,AU203,AK200:AK214,AV199)+SUMIFS(AS200:AS214,AK200:AK214,AU203,AH200:AH214,AV199)</f>
        <v>0</v>
      </c>
      <c r="AW203" s="35">
        <f>SUMIFS(AR200:AR214,AH200:AH214,AU203,AK200:AK214,AW199)+SUMIFS(AS200:AS214,AK200:AK214,AU203,AH200:AH214,AW199)</f>
        <v>0</v>
      </c>
      <c r="AX203" s="35">
        <f>SUMIFS(AR200:AR214,AH200:AH214,AU203,AK200:AK214,AX199)+SUMIFS(AS200:AS214,AK200:AK214,AU203,AH200:AH214,AX199)</f>
        <v>0</v>
      </c>
      <c r="AY203" s="35">
        <f>SUMIFS(AR200:AR214,AH200:AH214,AU203,AK200:AK214,AY199)+SUMIFS(AS200:AS214,AK200:AK214,AU203,AH200:AH214,AY199)</f>
        <v>0</v>
      </c>
      <c r="AZ203" s="35">
        <f>SUMIFS(AR200:AR214,AH200:AH214,AU203,AK200:AK214,AZ199)+SUMIFS(AS200:AS214,AK200:AK214,AU203,AH200:AH214,AZ199)</f>
        <v>0</v>
      </c>
      <c r="BA203" s="35">
        <f>SUMIFS(AR200:AR214,AH200:AH214,AU203,AK200:AK214,BA199)+SUMIFS(AS200:AS214,AK200:AK214,AU203,AH200:AH214,BA199)</f>
        <v>0</v>
      </c>
      <c r="BB203" s="35"/>
      <c r="BC203" s="35"/>
      <c r="BD203" s="35"/>
      <c r="BE203" s="35"/>
      <c r="BF203" s="35"/>
      <c r="BG203" s="35"/>
      <c r="BH203" s="131"/>
      <c r="BI203" s="35"/>
    </row>
    <row r="204" spans="1:61" ht="18" hidden="1" customHeight="1" x14ac:dyDescent="0.25">
      <c r="A204" s="98" t="str">
        <f t="shared" si="184"/>
        <v/>
      </c>
      <c r="B204" s="103" t="str">
        <f t="shared" si="185"/>
        <v/>
      </c>
      <c r="C204" s="104"/>
      <c r="D204" s="105"/>
      <c r="E204" s="103" t="str">
        <f t="shared" si="186"/>
        <v/>
      </c>
      <c r="F204" s="75"/>
      <c r="G204" s="76"/>
      <c r="H204" s="33"/>
      <c r="I204" s="98" t="str">
        <f>IF(AA204="","",CONCATENATE(AA204,R110))</f>
        <v/>
      </c>
      <c r="J204" s="99" t="str">
        <f>IF(S115="","",VLOOKUP(AD204,BF191:BG196,2,FALSE))</f>
        <v/>
      </c>
      <c r="K204" s="100" t="str">
        <f>IFERROR(VLOOKUP(J204,AG191:AO196,2,FALSE),"")</f>
        <v/>
      </c>
      <c r="L204" s="101" t="str">
        <f>IFERROR(VLOOKUP(J204,AG191:AO196,3,FALSE),"")</f>
        <v/>
      </c>
      <c r="M204" s="101" t="str">
        <f>IFERROR(VLOOKUP(J204,AG191:AO196,4,FALSE),"")</f>
        <v/>
      </c>
      <c r="N204" s="101" t="str">
        <f>IFERROR(VLOOKUP(J204,AG191:AO196,5,FALSE),"")</f>
        <v/>
      </c>
      <c r="O204" s="101" t="str">
        <f>IFERROR(VLOOKUP(J204,AG191:AO196,6,FALSE),"")</f>
        <v/>
      </c>
      <c r="P204" s="101" t="str">
        <f>IFERROR(VLOOKUP(J204,AG191:AO196,7,FALSE),"")</f>
        <v/>
      </c>
      <c r="Q204" s="101" t="str">
        <f>IFERROR(VLOOKUP(J204,AG191:AO196,8,FALSE),"")</f>
        <v/>
      </c>
      <c r="R204" s="102" t="str">
        <f>IFERROR(VLOOKUP(J204,AG191:AO196,9,FALSE),"")</f>
        <v/>
      </c>
      <c r="S204" s="99" t="str">
        <f>IF(AA204="","",IF(AC204=AC205,(IF(AC204=-1,"","Shoot com o 6º")),IF(AA204=1,"",IF(AC204=AC206,(IF(AC204=-1,"","Shoot com o 1º")),IF(AC204=AC203,(IF(AC204=-1,"","Shoot com o 4º")),"")))))</f>
        <v/>
      </c>
      <c r="T204" s="61" t="str">
        <f>IFERROR(VLOOKUP(J204,AU208:BD213,8,FALSE),"")</f>
        <v/>
      </c>
      <c r="U204" s="62" t="str">
        <f>IFERROR(VLOOKUP(J204,AU208:BD213,9,FALSE),"")</f>
        <v/>
      </c>
      <c r="V204" s="62" t="str">
        <f t="shared" si="194"/>
        <v/>
      </c>
      <c r="W204" s="63" t="str">
        <f>IFERROR(VLOOKUP(J204,AU208:BD213,10,FALSE),"")</f>
        <v/>
      </c>
      <c r="X204" s="33"/>
      <c r="Y204" s="64" t="str">
        <f>IF(AA204="","",IFERROR(VLOOKUP(J204,BG191:BH196,2,FALSE),0))</f>
        <v/>
      </c>
      <c r="Z204" s="65"/>
      <c r="AA204" s="65" t="str">
        <f t="shared" si="187"/>
        <v/>
      </c>
      <c r="AB204" s="66" t="str">
        <f>VLOOKUP(J204,J191:AB196,13,FALSE)</f>
        <v/>
      </c>
      <c r="AC204" s="67" t="str">
        <f t="shared" si="188"/>
        <v/>
      </c>
      <c r="AD204" s="68" t="str">
        <f>IFERROR(LARGE(BF191:BF196,AA204),"")</f>
        <v/>
      </c>
      <c r="AE204" s="35"/>
      <c r="AF204" s="48">
        <f t="shared" si="195"/>
        <v>0</v>
      </c>
      <c r="AG204" s="69" t="str">
        <f t="shared" si="196"/>
        <v/>
      </c>
      <c r="AH204" s="70" t="str">
        <f>IF(AH199=2,"",IF(AH199=3,"",IF(AH199=4,S111,IF(AH199&gt;=5,S113,""))))</f>
        <v/>
      </c>
      <c r="AI204" s="71" t="str">
        <f t="shared" si="189"/>
        <v/>
      </c>
      <c r="AJ204" s="71" t="str">
        <f t="shared" si="189"/>
        <v/>
      </c>
      <c r="AK204" s="70" t="str">
        <f>IF(AH199=2,"",IF(AH199=3,"",IF(AH199=4,S112,IF(AH199&gt;=5,S115,""))))</f>
        <v/>
      </c>
      <c r="AL204" s="71" t="str">
        <f t="shared" si="197"/>
        <v/>
      </c>
      <c r="AM204" s="71" t="str">
        <f t="shared" si="197"/>
        <v/>
      </c>
      <c r="AN204" s="71" t="str">
        <f t="shared" si="198"/>
        <v>-</v>
      </c>
      <c r="AO204" s="71" t="str">
        <f t="shared" si="199"/>
        <v>-</v>
      </c>
      <c r="AP204" s="34" t="str">
        <f t="shared" si="190"/>
        <v>-</v>
      </c>
      <c r="AQ204" s="34" t="str">
        <f t="shared" si="191"/>
        <v>-</v>
      </c>
      <c r="AR204" s="34">
        <f t="shared" si="192"/>
        <v>0</v>
      </c>
      <c r="AS204" s="34">
        <f t="shared" si="192"/>
        <v>0</v>
      </c>
      <c r="AT204" s="35"/>
      <c r="AU204" s="35">
        <f t="shared" si="193"/>
        <v>0</v>
      </c>
      <c r="AV204" s="35">
        <f>SUMIFS(AR200:AR214,AH200:AH214,AU204,AK200:AK214,AV199)+SUMIFS(AS200:AS214,AK200:AK214,AU204,AH200:AH214,AV199)</f>
        <v>0</v>
      </c>
      <c r="AW204" s="35">
        <f>SUMIFS(AR200:AR214,AH200:AH214,AU204,AK200:AK214,AW199)+SUMIFS(AS200:AS214,AK200:AK214,AU204,AH200:AH214,AW199)</f>
        <v>0</v>
      </c>
      <c r="AX204" s="35">
        <f>SUMIFS(AR200:AR214,AH200:AH214,AU204,AK200:AK214,AX199)+SUMIFS(AS200:AS214,AK200:AK214,AU204,AH200:AH214,AX199)</f>
        <v>0</v>
      </c>
      <c r="AY204" s="35">
        <f>SUMIFS(AR200:AR214,AH200:AH214,AU204,AK200:AK214,AY199)+SUMIFS(AS200:AS214,AK200:AK214,AU204,AH200:AH214,AY199)</f>
        <v>0</v>
      </c>
      <c r="AZ204" s="35">
        <f>SUMIFS(AR200:AR214,AH200:AH214,AU204,AK200:AK214,AZ199)+SUMIFS(AS200:AS214,AK200:AK214,AU204,AH200:AH214,AZ199)</f>
        <v>0</v>
      </c>
      <c r="BA204" s="35">
        <f>SUMIFS(AR200:AR214,AH200:AH214,AU204,AK200:AK214,BA199)+SUMIFS(AS200:AS214,AK200:AK214,AU204,AH200:AH214,BA199)</f>
        <v>0</v>
      </c>
      <c r="BB204" s="35"/>
      <c r="BC204" s="35"/>
      <c r="BD204" s="35"/>
      <c r="BE204" s="35"/>
      <c r="BF204" s="35"/>
      <c r="BG204" s="35"/>
      <c r="BH204" s="131"/>
      <c r="BI204" s="35"/>
    </row>
    <row r="205" spans="1:61" ht="18" hidden="1" customHeight="1" x14ac:dyDescent="0.25">
      <c r="A205" s="98" t="str">
        <f t="shared" si="184"/>
        <v/>
      </c>
      <c r="B205" s="103" t="str">
        <f t="shared" si="185"/>
        <v/>
      </c>
      <c r="C205" s="104"/>
      <c r="D205" s="105"/>
      <c r="E205" s="103" t="str">
        <f t="shared" si="186"/>
        <v/>
      </c>
      <c r="F205" s="75"/>
      <c r="G205" s="76"/>
      <c r="H205" s="33"/>
      <c r="I205" s="98" t="str">
        <f>IF(AA205="","",CONCATENATE(AA205,R110))</f>
        <v/>
      </c>
      <c r="J205" s="99" t="str">
        <f>IF(S116="","",VLOOKUP(AD205,BF191:BG196,2,FALSE))</f>
        <v/>
      </c>
      <c r="K205" s="100" t="str">
        <f>IFERROR(VLOOKUP(J205,AG191:AO196,2,FALSE),"")</f>
        <v/>
      </c>
      <c r="L205" s="101" t="str">
        <f>IFERROR(VLOOKUP(J205,AG191:AO196,3,FALSE),"")</f>
        <v/>
      </c>
      <c r="M205" s="101" t="str">
        <f>IFERROR(VLOOKUP(J205,AG191:AO196,4,FALSE),"")</f>
        <v/>
      </c>
      <c r="N205" s="101" t="str">
        <f>IFERROR(VLOOKUP(J205,AG191:AO196,5,FALSE),"")</f>
        <v/>
      </c>
      <c r="O205" s="101" t="str">
        <f>IFERROR(VLOOKUP(J205,AG191:AO196,6,FALSE),"")</f>
        <v/>
      </c>
      <c r="P205" s="101" t="str">
        <f>IFERROR(VLOOKUP(J205,AG191:AO196,7,FALSE),"")</f>
        <v/>
      </c>
      <c r="Q205" s="101" t="str">
        <f>IFERROR(VLOOKUP(J205,AG191:AO196,8,FALSE),"")</f>
        <v/>
      </c>
      <c r="R205" s="102" t="str">
        <f>IFERROR(VLOOKUP(J205,AG191:AO196,9,FALSE),"")</f>
        <v/>
      </c>
      <c r="S205" s="99" t="str">
        <f>IF(AA205="","",IF(AC205=AC206,(IF(AC205=-1,"","Shoot com o 1º")),IF(AA205=1,"",IF(AC205=AC206,(IF(AC205=-1,"","Shoot com o 1º")),IF(AC205=AC204,(IF(AC205=-1,"","Shoot com o 5º")),"")))))</f>
        <v/>
      </c>
      <c r="T205" s="61" t="str">
        <f>IFERROR(VLOOKUP(J205,AU208:BD213,8,FALSE),"")</f>
        <v/>
      </c>
      <c r="U205" s="62" t="str">
        <f>IFERROR(VLOOKUP(J205,AU208:BD213,9,FALSE),"")</f>
        <v/>
      </c>
      <c r="V205" s="62" t="str">
        <f t="shared" si="194"/>
        <v/>
      </c>
      <c r="W205" s="63" t="str">
        <f>IFERROR(VLOOKUP(J205,AU208:BD213,10,FALSE),"")</f>
        <v/>
      </c>
      <c r="X205" s="33"/>
      <c r="Y205" s="64" t="str">
        <f>IF(AA205="","",IFERROR(VLOOKUP(J205,BG191:BH196,2,FALSE),0))</f>
        <v/>
      </c>
      <c r="Z205" s="65"/>
      <c r="AA205" s="65" t="str">
        <f t="shared" si="187"/>
        <v/>
      </c>
      <c r="AB205" s="66" t="str">
        <f>VLOOKUP(J205,J191:AB196,13,FALSE)</f>
        <v/>
      </c>
      <c r="AC205" s="67" t="str">
        <f t="shared" si="188"/>
        <v/>
      </c>
      <c r="AD205" s="68" t="str">
        <f>IFERROR(LARGE(BF191:BF196,AA205),"")</f>
        <v/>
      </c>
      <c r="AE205" s="35"/>
      <c r="AF205" s="48">
        <f t="shared" si="195"/>
        <v>0</v>
      </c>
      <c r="AG205" s="69" t="str">
        <f t="shared" si="196"/>
        <v/>
      </c>
      <c r="AH205" s="70" t="str">
        <f>IF(AH199=2,"",IF(AH199=3,"",IF(AH199=4,S113,IF(AH199&gt;=5,S111,""))))</f>
        <v/>
      </c>
      <c r="AI205" s="71" t="str">
        <f t="shared" si="189"/>
        <v/>
      </c>
      <c r="AJ205" s="71" t="str">
        <f t="shared" si="189"/>
        <v/>
      </c>
      <c r="AK205" s="70" t="str">
        <f>IF(AH199=2,"",IF(AH199=3,"",IF(AH199=4,S114,IF(AH199&gt;=5,S116,""))))</f>
        <v/>
      </c>
      <c r="AL205" s="71" t="str">
        <f t="shared" si="197"/>
        <v/>
      </c>
      <c r="AM205" s="71" t="str">
        <f t="shared" si="197"/>
        <v/>
      </c>
      <c r="AN205" s="71" t="str">
        <f t="shared" si="198"/>
        <v>-</v>
      </c>
      <c r="AO205" s="71" t="str">
        <f t="shared" si="199"/>
        <v>-</v>
      </c>
      <c r="AP205" s="34" t="str">
        <f t="shared" si="190"/>
        <v>-</v>
      </c>
      <c r="AQ205" s="34" t="str">
        <f t="shared" si="191"/>
        <v>-</v>
      </c>
      <c r="AR205" s="34">
        <f t="shared" si="192"/>
        <v>0</v>
      </c>
      <c r="AS205" s="34">
        <f t="shared" si="192"/>
        <v>0</v>
      </c>
      <c r="AT205" s="35"/>
      <c r="AU205" s="35">
        <f t="shared" si="193"/>
        <v>0</v>
      </c>
      <c r="AV205" s="35">
        <f>SUMIFS(AR200:AR214,AH200:AH214,AU205,AK200:AK214,AV199)+SUMIFS(AS200:AS214,AK200:AK214,AU205,AH200:AH214,AV199)</f>
        <v>0</v>
      </c>
      <c r="AW205" s="35">
        <f>SUMIFS(AR200:AR214,AH200:AH214,AU205,AK200:AK214,AW199)+SUMIFS(AS200:AS214,AK200:AK214,AU205,AH200:AH214,AW199)</f>
        <v>0</v>
      </c>
      <c r="AX205" s="35">
        <f>SUMIFS(AR200:AR214,AH200:AH214,AU205,AK200:AK214,AX199)+SUMIFS(AS200:AS214,AK200:AK214,AU205,AH200:AH214,AX199)</f>
        <v>0</v>
      </c>
      <c r="AY205" s="35">
        <f>SUMIFS(AR200:AR214,AH200:AH214,AU205,AK200:AK214,AY199)+SUMIFS(AS200:AS214,AK200:AK214,AU205,AH200:AH214,AY199)</f>
        <v>0</v>
      </c>
      <c r="AZ205" s="35">
        <f>SUMIFS(AR200:AR214,AH200:AH214,AU205,AK200:AK214,AZ199)+SUMIFS(AS200:AS214,AK200:AK214,AU205,AH200:AH214,AZ199)</f>
        <v>0</v>
      </c>
      <c r="BA205" s="35">
        <f>SUMIFS(AR200:AR214,AH200:AH214,AU205,AK200:AK214,BA199)+SUMIFS(AS200:AS214,AK200:AK214,AU205,AH200:AH214,BA199)</f>
        <v>0</v>
      </c>
      <c r="BB205" s="131"/>
      <c r="BC205" s="131"/>
      <c r="BD205" s="131"/>
      <c r="BE205" s="131"/>
      <c r="BF205" s="131"/>
      <c r="BG205" s="134"/>
      <c r="BH205" s="131"/>
      <c r="BI205" s="35"/>
    </row>
    <row r="206" spans="1:61" ht="18" hidden="1" customHeight="1" x14ac:dyDescent="0.25">
      <c r="A206" s="98" t="str">
        <f t="shared" si="184"/>
        <v/>
      </c>
      <c r="B206" s="103" t="str">
        <f t="shared" si="185"/>
        <v/>
      </c>
      <c r="C206" s="104"/>
      <c r="D206" s="105"/>
      <c r="E206" s="103" t="str">
        <f t="shared" si="186"/>
        <v/>
      </c>
      <c r="F206" s="75"/>
      <c r="G206" s="76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4"/>
      <c r="Z206" s="35"/>
      <c r="AA206" s="35"/>
      <c r="AB206" s="66" t="str">
        <f>AB200</f>
        <v/>
      </c>
      <c r="AC206" s="67" t="str">
        <f>AC200</f>
        <v/>
      </c>
      <c r="AD206" s="37"/>
      <c r="AE206" s="35"/>
      <c r="AF206" s="48">
        <f t="shared" si="195"/>
        <v>0</v>
      </c>
      <c r="AG206" s="69" t="str">
        <f t="shared" si="196"/>
        <v/>
      </c>
      <c r="AH206" s="70" t="str">
        <f>IF(AH199=2,"",IF(AH199=3,"",IF(AH199=4,"",IF(AH199&gt;=5,S111,""))))</f>
        <v/>
      </c>
      <c r="AI206" s="71" t="str">
        <f t="shared" si="189"/>
        <v/>
      </c>
      <c r="AJ206" s="71" t="str">
        <f t="shared" si="189"/>
        <v/>
      </c>
      <c r="AK206" s="70" t="str">
        <f>IF(AH199=2,"",IF(AH199=3,"",IF(AH199=4,"",IF(AH199&gt;=5,S114,""))))</f>
        <v/>
      </c>
      <c r="AL206" s="71" t="str">
        <f t="shared" si="197"/>
        <v/>
      </c>
      <c r="AM206" s="71" t="str">
        <f t="shared" si="197"/>
        <v/>
      </c>
      <c r="AN206" s="71" t="str">
        <f t="shared" si="198"/>
        <v>-</v>
      </c>
      <c r="AO206" s="71" t="str">
        <f t="shared" si="199"/>
        <v>-</v>
      </c>
      <c r="AP206" s="34" t="str">
        <f t="shared" si="190"/>
        <v>-</v>
      </c>
      <c r="AQ206" s="34" t="str">
        <f t="shared" si="191"/>
        <v>-</v>
      </c>
      <c r="AR206" s="34">
        <f t="shared" si="192"/>
        <v>0</v>
      </c>
      <c r="AS206" s="34">
        <f t="shared" si="192"/>
        <v>0</v>
      </c>
      <c r="AT206" s="35"/>
      <c r="AU206" s="35"/>
      <c r="AV206" s="35"/>
      <c r="AW206" s="35"/>
      <c r="AX206" s="35"/>
      <c r="AY206" s="35"/>
      <c r="AZ206" s="35"/>
      <c r="BA206" s="35"/>
      <c r="BB206" s="35" t="s">
        <v>13</v>
      </c>
      <c r="BC206" s="35" t="s">
        <v>14</v>
      </c>
      <c r="BD206" s="35" t="s">
        <v>16</v>
      </c>
      <c r="BE206" s="35"/>
      <c r="BF206" s="35"/>
      <c r="BG206" s="35"/>
      <c r="BH206" s="35"/>
      <c r="BI206" s="35"/>
    </row>
    <row r="207" spans="1:61" ht="18" hidden="1" customHeight="1" x14ac:dyDescent="0.25">
      <c r="A207" s="98" t="str">
        <f t="shared" si="184"/>
        <v/>
      </c>
      <c r="B207" s="103" t="str">
        <f t="shared" si="185"/>
        <v/>
      </c>
      <c r="C207" s="104"/>
      <c r="D207" s="105"/>
      <c r="E207" s="103" t="str">
        <f t="shared" si="186"/>
        <v/>
      </c>
      <c r="F207" s="75"/>
      <c r="G207" s="76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4"/>
      <c r="Z207" s="35"/>
      <c r="AA207" s="35"/>
      <c r="AB207" s="36"/>
      <c r="AC207" s="36"/>
      <c r="AD207" s="37"/>
      <c r="AE207" s="35"/>
      <c r="AF207" s="48">
        <f t="shared" si="195"/>
        <v>0</v>
      </c>
      <c r="AG207" s="69" t="str">
        <f t="shared" si="196"/>
        <v/>
      </c>
      <c r="AH207" s="70" t="str">
        <f>IF(AH199=2,"",IF(AH199=3,"",IF(AH199=4,"",IF(AH199&gt;=5,S112,""))))</f>
        <v/>
      </c>
      <c r="AI207" s="71" t="str">
        <f t="shared" si="189"/>
        <v/>
      </c>
      <c r="AJ207" s="71" t="str">
        <f t="shared" si="189"/>
        <v/>
      </c>
      <c r="AK207" s="70" t="str">
        <f>IF(AH199=2,"",IF(AH199=3,"",IF(AH199=4,"",IF(AH199&gt;=5,S115,""))))</f>
        <v/>
      </c>
      <c r="AL207" s="71" t="str">
        <f t="shared" si="197"/>
        <v/>
      </c>
      <c r="AM207" s="71" t="str">
        <f t="shared" si="197"/>
        <v/>
      </c>
      <c r="AN207" s="71" t="str">
        <f t="shared" si="198"/>
        <v>-</v>
      </c>
      <c r="AO207" s="71" t="str">
        <f t="shared" si="199"/>
        <v>-</v>
      </c>
      <c r="AP207" s="34" t="str">
        <f t="shared" si="190"/>
        <v>-</v>
      </c>
      <c r="AQ207" s="34" t="str">
        <f t="shared" si="191"/>
        <v>-</v>
      </c>
      <c r="AR207" s="34">
        <f t="shared" si="192"/>
        <v>0</v>
      </c>
      <c r="AS207" s="34">
        <f t="shared" si="192"/>
        <v>0</v>
      </c>
      <c r="AT207" s="35"/>
      <c r="AU207" s="49" t="s">
        <v>22</v>
      </c>
      <c r="AV207" s="35">
        <f t="shared" ref="AV207:BA207" si="200">AV199</f>
        <v>0</v>
      </c>
      <c r="AW207" s="35">
        <f t="shared" si="200"/>
        <v>0</v>
      </c>
      <c r="AX207" s="35">
        <f t="shared" si="200"/>
        <v>0</v>
      </c>
      <c r="AY207" s="35">
        <f t="shared" si="200"/>
        <v>0</v>
      </c>
      <c r="AZ207" s="35">
        <f t="shared" si="200"/>
        <v>0</v>
      </c>
      <c r="BA207" s="35">
        <f t="shared" si="200"/>
        <v>0</v>
      </c>
      <c r="BB207" s="35" t="s">
        <v>41</v>
      </c>
      <c r="BC207" s="35" t="str">
        <f>AU214</f>
        <v>Sofridos</v>
      </c>
      <c r="BD207" s="35" t="s">
        <v>42</v>
      </c>
      <c r="BE207" s="35"/>
      <c r="BF207" s="35"/>
      <c r="BG207" s="35"/>
      <c r="BH207" s="35"/>
      <c r="BI207" s="35"/>
    </row>
    <row r="208" spans="1:61" ht="18" hidden="1" customHeight="1" x14ac:dyDescent="0.25">
      <c r="A208" s="98" t="str">
        <f t="shared" si="184"/>
        <v/>
      </c>
      <c r="B208" s="103" t="str">
        <f t="shared" si="185"/>
        <v/>
      </c>
      <c r="C208" s="104"/>
      <c r="D208" s="105"/>
      <c r="E208" s="103" t="str">
        <f t="shared" si="186"/>
        <v/>
      </c>
      <c r="F208" s="75"/>
      <c r="G208" s="76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4"/>
      <c r="Z208" s="35"/>
      <c r="AA208" s="35"/>
      <c r="AB208" s="36"/>
      <c r="AC208" s="36"/>
      <c r="AD208" s="36"/>
      <c r="AE208" s="35"/>
      <c r="AF208" s="48">
        <f t="shared" si="195"/>
        <v>0</v>
      </c>
      <c r="AG208" s="69" t="str">
        <f t="shared" si="196"/>
        <v/>
      </c>
      <c r="AH208" s="70" t="str">
        <f>IF(AH199=2,"",IF(AH199=3,"",IF(AH199=4,"",IF(AH199&gt;=5,S113,""))))</f>
        <v/>
      </c>
      <c r="AI208" s="71" t="str">
        <f t="shared" si="189"/>
        <v/>
      </c>
      <c r="AJ208" s="71" t="str">
        <f t="shared" si="189"/>
        <v/>
      </c>
      <c r="AK208" s="70" t="str">
        <f>IF(AH199=2,"",IF(AH199=3,"",IF(AH199=4,"",IF(AH199&gt;=5,S116,""))))</f>
        <v/>
      </c>
      <c r="AL208" s="71" t="str">
        <f t="shared" si="197"/>
        <v/>
      </c>
      <c r="AM208" s="71" t="str">
        <f t="shared" si="197"/>
        <v/>
      </c>
      <c r="AN208" s="71" t="str">
        <f t="shared" si="198"/>
        <v>-</v>
      </c>
      <c r="AO208" s="71" t="str">
        <f t="shared" si="199"/>
        <v>-</v>
      </c>
      <c r="AP208" s="34" t="str">
        <f t="shared" si="190"/>
        <v>-</v>
      </c>
      <c r="AQ208" s="34" t="str">
        <f t="shared" si="191"/>
        <v>-</v>
      </c>
      <c r="AR208" s="34">
        <f t="shared" si="192"/>
        <v>0</v>
      </c>
      <c r="AS208" s="34">
        <f t="shared" si="192"/>
        <v>0</v>
      </c>
      <c r="AT208" s="35"/>
      <c r="AU208" s="35">
        <f t="shared" ref="AU208:AU213" si="201">AU200</f>
        <v>0</v>
      </c>
      <c r="AV208" s="35">
        <f>SUMIFS(AL200:AL214,AH200:AH214,AU208,AK200:AK214,AV199)+SUMIFS(AM200:AM214,AK200:AK214,AU208,AH200:AH214,AV199)</f>
        <v>0</v>
      </c>
      <c r="AW208" s="35">
        <f>SUMIFS(AL200:AL214,AH200:AH214,AU208,AK200:AK214,AW199)+SUMIFS(AM200:AM214,AK200:AK214,AU208,AH200:AH214,AW199)</f>
        <v>0</v>
      </c>
      <c r="AX208" s="35">
        <f>SUMIFS(AL200:AL214,AH200:AH214,AU208,AK200:AK214,AX199)+SUMIFS(AM200:AM214,AK200:AK214,AU208,AH200:AH214,AX199)</f>
        <v>0</v>
      </c>
      <c r="AY208" s="35">
        <f>SUMIFS(AL200:AL214,AH200:AH214,AU208,AK200:AK214,AY199)+SUMIFS(AM200:AM214,AK200:AK214,AU208,AH200:AH214,AY199)</f>
        <v>0</v>
      </c>
      <c r="AZ208" s="35">
        <f>SUMIFS(AL200:AL214,AH200:AH214,AU208,AK200:AK214,AZ199)+SUMIFS(AM200:AM214,AK200:AK214,AU208,AH200:AH214,AZ199)</f>
        <v>0</v>
      </c>
      <c r="BA208" s="35">
        <f>SUMIFS(AL200:AL214,AH200:AH214,AU208,AK200:AK214,BA199)+SUMIFS(AM200:AM214,AK200:AK214,AU208,AH200:AH214,BA199)</f>
        <v>0</v>
      </c>
      <c r="BB208" s="35">
        <f>SUM(AV208:BA208)</f>
        <v>0</v>
      </c>
      <c r="BC208" s="35">
        <f>AV214</f>
        <v>0</v>
      </c>
      <c r="BD208" s="77">
        <f>(SUMIFS(AN200:AN214,AH200:AH214,AU208)+SUMIFS(AO200:AO214,AK200:AK214,AU208))</f>
        <v>0</v>
      </c>
      <c r="BE208" s="35"/>
      <c r="BF208" s="35"/>
      <c r="BG208" s="35"/>
      <c r="BH208" s="35"/>
      <c r="BI208" s="35"/>
    </row>
    <row r="209" spans="1:61" ht="18" hidden="1" customHeight="1" x14ac:dyDescent="0.25">
      <c r="A209" s="98" t="str">
        <f t="shared" si="184"/>
        <v/>
      </c>
      <c r="B209" s="103" t="str">
        <f t="shared" si="185"/>
        <v/>
      </c>
      <c r="C209" s="104"/>
      <c r="D209" s="105"/>
      <c r="E209" s="103" t="str">
        <f t="shared" si="186"/>
        <v/>
      </c>
      <c r="F209" s="75"/>
      <c r="G209" s="76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4"/>
      <c r="Z209" s="35"/>
      <c r="AA209" s="35"/>
      <c r="AB209" s="36"/>
      <c r="AC209" s="36"/>
      <c r="AD209" s="37"/>
      <c r="AE209" s="35"/>
      <c r="AF209" s="48">
        <f t="shared" si="195"/>
        <v>0</v>
      </c>
      <c r="AG209" s="69" t="str">
        <f t="shared" si="196"/>
        <v/>
      </c>
      <c r="AH209" s="70" t="str">
        <f>IF(AH199=2,"",IF(AH199=3,"",IF(AH199=4,"",IF(AH199&gt;=5,S111,""))))</f>
        <v/>
      </c>
      <c r="AI209" s="71" t="str">
        <f t="shared" si="189"/>
        <v/>
      </c>
      <c r="AJ209" s="71" t="str">
        <f t="shared" si="189"/>
        <v/>
      </c>
      <c r="AK209" s="70" t="str">
        <f>IF(AH199=2,"",IF(AH199=3,"",IF(AH199=4,"",IF(AH199&gt;=5,S113,""))))</f>
        <v/>
      </c>
      <c r="AL209" s="71" t="str">
        <f t="shared" si="197"/>
        <v/>
      </c>
      <c r="AM209" s="71" t="str">
        <f t="shared" si="197"/>
        <v/>
      </c>
      <c r="AN209" s="71" t="str">
        <f t="shared" si="198"/>
        <v>-</v>
      </c>
      <c r="AO209" s="71" t="str">
        <f t="shared" si="199"/>
        <v>-</v>
      </c>
      <c r="AP209" s="34" t="str">
        <f t="shared" si="190"/>
        <v>-</v>
      </c>
      <c r="AQ209" s="34" t="str">
        <f t="shared" si="191"/>
        <v>-</v>
      </c>
      <c r="AR209" s="34">
        <f t="shared" si="192"/>
        <v>0</v>
      </c>
      <c r="AS209" s="34">
        <f t="shared" si="192"/>
        <v>0</v>
      </c>
      <c r="AT209" s="35"/>
      <c r="AU209" s="35">
        <f t="shared" si="201"/>
        <v>0</v>
      </c>
      <c r="AV209" s="35">
        <f>SUMIFS(AL200:AL214,AH200:AH214,AU209,AK200:AK214,AV199)+SUMIFS(AM200:AM214,AK200:AK214,AU209,AH200:AH214,AV199)</f>
        <v>0</v>
      </c>
      <c r="AW209" s="35">
        <f>SUMIFS(AL200:AL214,AH200:AH214,AU209,AK200:AK214,AW199)+SUMIFS(AM200:AM214,AK200:AK214,AU209,AH200:AH214,AW199)</f>
        <v>0</v>
      </c>
      <c r="AX209" s="35">
        <f>SUMIFS(AL200:AL214,AH200:AH214,AU209,AK200:AK214,AX199)+SUMIFS(AM200:AM214,AK200:AK214,AU209,AH200:AH214,AX199)</f>
        <v>0</v>
      </c>
      <c r="AY209" s="35">
        <f>SUMIFS(AL200:AL214,AH200:AH214,AU209,AK200:AK214,AY199)+SUMIFS(AM200:AM214,AK200:AK214,AU209,AH200:AH214,AY199)</f>
        <v>0</v>
      </c>
      <c r="AZ209" s="35">
        <f>SUMIFS(AL200:AL214,AH200:AH214,AU209,AK200:AK214,AZ199)+SUMIFS(AM200:AM214,AK200:AK214,AU209,AH200:AH214,AZ199)</f>
        <v>0</v>
      </c>
      <c r="BA209" s="35">
        <f>SUMIFS(AL200:AL214,AH200:AH214,AU209,AK200:AK214,BA199)+SUMIFS(AM200:AM214,AK200:AK214,AU209,AH200:AH214,BA199)</f>
        <v>0</v>
      </c>
      <c r="BB209" s="35">
        <f t="shared" ref="BB209:BB213" si="202">SUM(AV209:BA209)</f>
        <v>0</v>
      </c>
      <c r="BC209" s="35">
        <f>AW214</f>
        <v>0</v>
      </c>
      <c r="BD209" s="77">
        <f>(SUMIFS(AN200:AN214,AH200:AH214,AU209)+SUMIFS(AO200:AO214,AK200:AK214,AU209))</f>
        <v>0</v>
      </c>
      <c r="BE209" s="35"/>
      <c r="BF209" s="35"/>
      <c r="BG209" s="35"/>
      <c r="BH209" s="35"/>
      <c r="BI209" s="35"/>
    </row>
    <row r="210" spans="1:61" ht="18" hidden="1" customHeight="1" x14ac:dyDescent="0.25">
      <c r="A210" s="98" t="str">
        <f t="shared" si="184"/>
        <v/>
      </c>
      <c r="B210" s="103" t="str">
        <f t="shared" si="185"/>
        <v/>
      </c>
      <c r="C210" s="104"/>
      <c r="D210" s="105"/>
      <c r="E210" s="103" t="str">
        <f t="shared" si="186"/>
        <v/>
      </c>
      <c r="F210" s="75"/>
      <c r="G210" s="76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4"/>
      <c r="Z210" s="35"/>
      <c r="AA210" s="35"/>
      <c r="AB210" s="36"/>
      <c r="AC210" s="36"/>
      <c r="AD210" s="36"/>
      <c r="AE210" s="35"/>
      <c r="AF210" s="48">
        <f t="shared" si="195"/>
        <v>0</v>
      </c>
      <c r="AG210" s="69" t="str">
        <f t="shared" si="196"/>
        <v/>
      </c>
      <c r="AH210" s="70" t="str">
        <f>IF(AH199=2,"",IF(AH199=3,"",IF(AH199=4,"",IF(AH199&gt;=5,S114,""))))</f>
        <v/>
      </c>
      <c r="AI210" s="71" t="str">
        <f t="shared" si="189"/>
        <v/>
      </c>
      <c r="AJ210" s="71" t="str">
        <f t="shared" si="189"/>
        <v/>
      </c>
      <c r="AK210" s="70" t="str">
        <f>IF(AH199=2,"",IF(AH199=3,"",IF(AH199=4,"",IF(AH199&gt;=5,S115,""))))</f>
        <v/>
      </c>
      <c r="AL210" s="71" t="str">
        <f t="shared" si="197"/>
        <v/>
      </c>
      <c r="AM210" s="71" t="str">
        <f t="shared" si="197"/>
        <v/>
      </c>
      <c r="AN210" s="71" t="str">
        <f t="shared" si="198"/>
        <v>-</v>
      </c>
      <c r="AO210" s="71" t="str">
        <f t="shared" si="199"/>
        <v>-</v>
      </c>
      <c r="AP210" s="34" t="str">
        <f t="shared" si="190"/>
        <v>-</v>
      </c>
      <c r="AQ210" s="34" t="str">
        <f t="shared" si="191"/>
        <v>-</v>
      </c>
      <c r="AR210" s="34">
        <f t="shared" si="192"/>
        <v>0</v>
      </c>
      <c r="AS210" s="34">
        <f t="shared" si="192"/>
        <v>0</v>
      </c>
      <c r="AT210" s="35"/>
      <c r="AU210" s="35">
        <f t="shared" si="201"/>
        <v>0</v>
      </c>
      <c r="AV210" s="35">
        <f>SUMIFS(AL200:AL214,AH200:AH214,AU210,AK200:AK214,AV199)+SUMIFS(AM200:AM214,AK200:AK214,AU210,AH200:AH214,AV199)</f>
        <v>0</v>
      </c>
      <c r="AW210" s="35">
        <f>SUMIFS(AL200:AL214,AH200:AH214,AU210,AK200:AK214,AW199)+SUMIFS(AM200:AM214,AK200:AK214,AU210,AH200:AH214,AW199)</f>
        <v>0</v>
      </c>
      <c r="AX210" s="35">
        <f>SUMIFS(AL200:AL214,AH200:AH214,AU210,AK200:AK214,AX199)+SUMIFS(AM200:AM214,AK200:AK214,AU210,AH200:AH214,AX199)</f>
        <v>0</v>
      </c>
      <c r="AY210" s="35">
        <f>SUMIFS(AL200:AL214,AH200:AH214,AU210,AK200:AK214,AY199)+SUMIFS(AM200:AM214,AK200:AK214,AU210,AH200:AH214,AY199)</f>
        <v>0</v>
      </c>
      <c r="AZ210" s="35">
        <f>SUMIFS(AL200:AL214,AH200:AH214,AU210,AK200:AK214,AZ199)+SUMIFS(AM200:AM214,AK200:AK214,AU210,AH200:AH214,AZ199)</f>
        <v>0</v>
      </c>
      <c r="BA210" s="35">
        <f>SUMIFS(AL200:AL214,AH200:AH214,AU210,AK200:AK214,BA199)+SUMIFS(AM200:AM214,AK200:AK214,AU210,AH200:AH214,BA199)</f>
        <v>0</v>
      </c>
      <c r="BB210" s="35">
        <f t="shared" si="202"/>
        <v>0</v>
      </c>
      <c r="BC210" s="35">
        <f>AX214</f>
        <v>0</v>
      </c>
      <c r="BD210" s="77">
        <f>(SUMIFS(AN200:AN214,AH200:AH214,AU210)+SUMIFS(AO200:AO214,AK200:AK214,AU210))</f>
        <v>0</v>
      </c>
      <c r="BE210" s="35"/>
      <c r="BF210" s="35"/>
      <c r="BG210" s="35"/>
      <c r="BH210" s="35"/>
      <c r="BI210" s="35"/>
    </row>
    <row r="211" spans="1:61" ht="18" hidden="1" customHeight="1" x14ac:dyDescent="0.25">
      <c r="A211" s="98" t="str">
        <f t="shared" si="184"/>
        <v/>
      </c>
      <c r="B211" s="103" t="str">
        <f t="shared" si="185"/>
        <v/>
      </c>
      <c r="C211" s="104"/>
      <c r="D211" s="105"/>
      <c r="E211" s="103" t="str">
        <f t="shared" si="186"/>
        <v/>
      </c>
      <c r="F211" s="75"/>
      <c r="G211" s="76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4"/>
      <c r="Z211" s="35"/>
      <c r="AA211" s="35"/>
      <c r="AB211" s="36"/>
      <c r="AC211" s="36"/>
      <c r="AD211" s="36"/>
      <c r="AE211" s="35"/>
      <c r="AF211" s="48">
        <f t="shared" si="195"/>
        <v>0</v>
      </c>
      <c r="AG211" s="69" t="str">
        <f t="shared" si="196"/>
        <v/>
      </c>
      <c r="AH211" s="70" t="str">
        <f>IF(AH199=2,"",IF(AH199=3,"",IF(AH199=4,"",IF(AH199&gt;=5,S112,""))))</f>
        <v/>
      </c>
      <c r="AI211" s="71" t="str">
        <f t="shared" si="189"/>
        <v/>
      </c>
      <c r="AJ211" s="71" t="str">
        <f t="shared" si="189"/>
        <v/>
      </c>
      <c r="AK211" s="70" t="str">
        <f>IF(AH199=2,"",IF(AH199=3,"",IF(AH199=4,"",IF(AH199&gt;=5,S116,""))))</f>
        <v/>
      </c>
      <c r="AL211" s="71" t="str">
        <f t="shared" si="197"/>
        <v/>
      </c>
      <c r="AM211" s="71" t="str">
        <f t="shared" si="197"/>
        <v/>
      </c>
      <c r="AN211" s="71" t="str">
        <f t="shared" si="198"/>
        <v>-</v>
      </c>
      <c r="AO211" s="71" t="str">
        <f t="shared" si="199"/>
        <v>-</v>
      </c>
      <c r="AP211" s="34" t="str">
        <f t="shared" si="190"/>
        <v>-</v>
      </c>
      <c r="AQ211" s="34" t="str">
        <f t="shared" si="191"/>
        <v>-</v>
      </c>
      <c r="AR211" s="34">
        <f t="shared" si="192"/>
        <v>0</v>
      </c>
      <c r="AS211" s="34">
        <f t="shared" si="192"/>
        <v>0</v>
      </c>
      <c r="AT211" s="35"/>
      <c r="AU211" s="35">
        <f t="shared" si="201"/>
        <v>0</v>
      </c>
      <c r="AV211" s="35">
        <f>SUMIFS(AL200:AL214,AH200:AH214,AU211,AK200:AK214,AV199)+SUMIFS(AM200:AM214,AK200:AK214,AU211,AH200:AH214,AV199)</f>
        <v>0</v>
      </c>
      <c r="AW211" s="35">
        <f>SUMIFS(AL200:AL214,AH200:AH214,AU211,AK200:AK214,AW199)+SUMIFS(AM200:AM214,AK200:AK214,AU211,AH200:AH214,AW199)</f>
        <v>0</v>
      </c>
      <c r="AX211" s="35">
        <f>SUMIFS(AL200:AL214,AH200:AH214,AU211,AK200:AK214,AX199)+SUMIFS(AM200:AM214,AK200:AK214,AU211,AH200:AH214,AX199)</f>
        <v>0</v>
      </c>
      <c r="AY211" s="35">
        <f>SUMIFS(AL200:AL214,AH200:AH214,AU211,AK200:AK214,AY199)+SUMIFS(AM200:AM214,AK200:AK214,AU211,AH200:AH214,AY199)</f>
        <v>0</v>
      </c>
      <c r="AZ211" s="35">
        <f>SUMIFS(AL200:AL214,AH200:AH214,AU211,AK200:AK214,AZ199)+SUMIFS(AM200:AM214,AK200:AK214,AU211,AH200:AH214,AZ199)</f>
        <v>0</v>
      </c>
      <c r="BA211" s="35">
        <f>SUMIFS(AL200:AL214,AH200:AH214,AU211,AK200:AK214,BA199)+SUMIFS(AM200:AM214,AK200:AK214,AU211,AH200:AH214,BA199)</f>
        <v>0</v>
      </c>
      <c r="BB211" s="35">
        <f t="shared" si="202"/>
        <v>0</v>
      </c>
      <c r="BC211" s="35">
        <f>AY214</f>
        <v>0</v>
      </c>
      <c r="BD211" s="77">
        <f>(SUMIFS(AN200:AN214,AH200:AH214,AU211)+SUMIFS(AO200:AO214,AK200:AK214,AU211))</f>
        <v>0</v>
      </c>
      <c r="BE211" s="35"/>
      <c r="BF211" s="35"/>
      <c r="BG211" s="35"/>
      <c r="BH211" s="35"/>
      <c r="BI211" s="35"/>
    </row>
    <row r="212" spans="1:61" ht="18" hidden="1" customHeight="1" x14ac:dyDescent="0.25">
      <c r="A212" s="98" t="str">
        <f t="shared" si="184"/>
        <v/>
      </c>
      <c r="B212" s="103" t="str">
        <f t="shared" si="185"/>
        <v/>
      </c>
      <c r="C212" s="104"/>
      <c r="D212" s="105"/>
      <c r="E212" s="103" t="str">
        <f t="shared" si="186"/>
        <v/>
      </c>
      <c r="F212" s="75"/>
      <c r="G212" s="76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4"/>
      <c r="Z212" s="35"/>
      <c r="AA212" s="35"/>
      <c r="AB212" s="36"/>
      <c r="AC212" s="36"/>
      <c r="AD212" s="36"/>
      <c r="AE212" s="35"/>
      <c r="AF212" s="48">
        <f t="shared" si="195"/>
        <v>0</v>
      </c>
      <c r="AG212" s="69" t="str">
        <f t="shared" si="196"/>
        <v/>
      </c>
      <c r="AH212" s="70" t="str">
        <f>IF(AH199=2,"",IF(AH199=3,"",IF(AH199=4,"",IF(AH199&gt;=5,S111,""))))</f>
        <v/>
      </c>
      <c r="AI212" s="71" t="str">
        <f t="shared" si="189"/>
        <v/>
      </c>
      <c r="AJ212" s="71" t="str">
        <f t="shared" si="189"/>
        <v/>
      </c>
      <c r="AK212" s="70" t="str">
        <f>IF(AH199=2,"",IF(AH199=3,"",IF(AH199=4,"",IF(AH199&gt;=5,S112,""))))</f>
        <v/>
      </c>
      <c r="AL212" s="71" t="str">
        <f t="shared" si="197"/>
        <v/>
      </c>
      <c r="AM212" s="71" t="str">
        <f t="shared" si="197"/>
        <v/>
      </c>
      <c r="AN212" s="71" t="str">
        <f t="shared" si="198"/>
        <v>-</v>
      </c>
      <c r="AO212" s="71" t="str">
        <f t="shared" si="199"/>
        <v>-</v>
      </c>
      <c r="AP212" s="34" t="str">
        <f t="shared" si="190"/>
        <v>-</v>
      </c>
      <c r="AQ212" s="34" t="str">
        <f t="shared" si="191"/>
        <v>-</v>
      </c>
      <c r="AR212" s="34">
        <f t="shared" si="192"/>
        <v>0</v>
      </c>
      <c r="AS212" s="34">
        <f t="shared" si="192"/>
        <v>0</v>
      </c>
      <c r="AT212" s="35"/>
      <c r="AU212" s="35">
        <f t="shared" si="201"/>
        <v>0</v>
      </c>
      <c r="AV212" s="35">
        <f>SUMIFS(AL200:AL214,AH200:AH214,AU212,AK200:AK214,AV199)+SUMIFS(AM200:AM214,AK200:AK214,AU212,AH200:AH214,AV199)</f>
        <v>0</v>
      </c>
      <c r="AW212" s="35">
        <f>SUMIFS(AL200:AL214,AH200:AH214,AU212,AK200:AK214,AW199)+SUMIFS(AM200:AM214,AK200:AK214,AU212,AH200:AH214,AW199)</f>
        <v>0</v>
      </c>
      <c r="AX212" s="35">
        <f>SUMIFS(AL200:AL214,AH200:AH214,AU212,AK200:AK214,AX199)+SUMIFS(AM200:AM214,AK200:AK214,AU212,AH200:AH214,AX199)</f>
        <v>0</v>
      </c>
      <c r="AY212" s="35">
        <f>SUMIFS(AL200:AL214,AH200:AH214,AU212,AK200:AK214,AY199)+SUMIFS(AM200:AM214,AK200:AK214,AU212,AH200:AH214,AY199)</f>
        <v>0</v>
      </c>
      <c r="AZ212" s="35">
        <f>SUMIFS(AL200:AL214,AH200:AH214,AU212,AK200:AK214,AZ199)+SUMIFS(AM200:AM214,AK200:AK214,AU212,AH200:AH214,AZ199)</f>
        <v>0</v>
      </c>
      <c r="BA212" s="35">
        <f>SUMIFS(AL200:AL214,AH200:AH214,AU212,AK200:AK214,BA199)+SUMIFS(AM200:AM214,AK200:AK214,AU212,AH200:AH214,BA199)</f>
        <v>0</v>
      </c>
      <c r="BB212" s="78">
        <f t="shared" si="202"/>
        <v>0</v>
      </c>
      <c r="BC212" s="78">
        <f>AZ214</f>
        <v>0</v>
      </c>
      <c r="BD212" s="77">
        <f>(SUMIFS(AN200:AN214,AH200:AH214,AU212)+SUMIFS(AO200:AO214,AK200:AK214,AU212))</f>
        <v>0</v>
      </c>
      <c r="BE212" s="35"/>
      <c r="BF212" s="35"/>
      <c r="BG212" s="35"/>
      <c r="BH212" s="35"/>
      <c r="BI212" s="35"/>
    </row>
    <row r="213" spans="1:61" ht="18" hidden="1" customHeight="1" x14ac:dyDescent="0.25">
      <c r="A213" s="98" t="str">
        <f t="shared" si="184"/>
        <v/>
      </c>
      <c r="B213" s="103" t="str">
        <f t="shared" si="185"/>
        <v/>
      </c>
      <c r="C213" s="104"/>
      <c r="D213" s="105"/>
      <c r="E213" s="103" t="str">
        <f t="shared" si="186"/>
        <v/>
      </c>
      <c r="F213" s="75"/>
      <c r="G213" s="76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4"/>
      <c r="Z213" s="35"/>
      <c r="AA213" s="35"/>
      <c r="AB213" s="36"/>
      <c r="AC213" s="36"/>
      <c r="AD213" s="37"/>
      <c r="AE213" s="35"/>
      <c r="AF213" s="48">
        <f t="shared" si="195"/>
        <v>0</v>
      </c>
      <c r="AG213" s="69" t="str">
        <f t="shared" si="196"/>
        <v/>
      </c>
      <c r="AH213" s="70" t="str">
        <f>IF(AH199=2,"",IF(AH199=3,"",IF(AH199=4,"",IF(AH199&gt;=5,S113,""))))</f>
        <v/>
      </c>
      <c r="AI213" s="71" t="str">
        <f t="shared" si="189"/>
        <v/>
      </c>
      <c r="AJ213" s="71" t="str">
        <f t="shared" si="189"/>
        <v/>
      </c>
      <c r="AK213" s="70" t="str">
        <f>IF(AH199=2,"",IF(AH199=3,"",IF(AH199=4,"",IF(AH199&gt;=5,S114,""))))</f>
        <v/>
      </c>
      <c r="AL213" s="71" t="str">
        <f t="shared" si="197"/>
        <v/>
      </c>
      <c r="AM213" s="71" t="str">
        <f t="shared" si="197"/>
        <v/>
      </c>
      <c r="AN213" s="71" t="str">
        <f t="shared" si="198"/>
        <v>-</v>
      </c>
      <c r="AO213" s="71" t="str">
        <f t="shared" si="199"/>
        <v>-</v>
      </c>
      <c r="AP213" s="34" t="str">
        <f t="shared" si="190"/>
        <v>-</v>
      </c>
      <c r="AQ213" s="34" t="str">
        <f t="shared" si="191"/>
        <v>-</v>
      </c>
      <c r="AR213" s="34">
        <f t="shared" si="192"/>
        <v>0</v>
      </c>
      <c r="AS213" s="34">
        <f t="shared" si="192"/>
        <v>0</v>
      </c>
      <c r="AT213" s="35"/>
      <c r="AU213" s="35">
        <f t="shared" si="201"/>
        <v>0</v>
      </c>
      <c r="AV213" s="35">
        <f>SUMIFS(AL200:AL214,AH200:AH214,AU213,AK200:AK214,AV199)+SUMIFS(AM200:AM214,AK200:AK214,AU213,AH200:AH214,AV199)</f>
        <v>0</v>
      </c>
      <c r="AW213" s="35">
        <f>SUMIFS(AL200:AL214,AH200:AH214,AU213,AK200:AK214,AW199)+SUMIFS(AM200:AM214,AK200:AK214,AU213,AH200:AH214,AW199)</f>
        <v>0</v>
      </c>
      <c r="AX213" s="35">
        <f>SUMIFS(AL200:AL214,AH200:AH214,AU213,AK200:AK214,AX199)+SUMIFS(AM200:AM214,AK200:AK214,AU213,AH200:AH214,AX199)</f>
        <v>0</v>
      </c>
      <c r="AY213" s="35">
        <f>SUMIFS(AL200:AL214,AH200:AH214,AU213,AK200:AK214,AY199)+SUMIFS(AM200:AM214,AK200:AK214,AU213,AH200:AH214,AY199)</f>
        <v>0</v>
      </c>
      <c r="AZ213" s="35">
        <f>SUMIFS(AL200:AL214,AH200:AH214,AU213,AK200:AK214,AZ199)+SUMIFS(AM200:AM214,AK200:AK214,AU213,AH200:AH214,AZ199)</f>
        <v>0</v>
      </c>
      <c r="BA213" s="35">
        <f>SUMIFS(AL200:AL214,AH200:AH214,AU213,AK200:AK214,BA199)+SUMIFS(AM200:AM214,AK200:AK214,AU213,AH200:AH214,BA199)</f>
        <v>0</v>
      </c>
      <c r="BB213" s="78">
        <f t="shared" si="202"/>
        <v>0</v>
      </c>
      <c r="BC213" s="78">
        <f>BA214</f>
        <v>0</v>
      </c>
      <c r="BD213" s="77">
        <f>(SUMIFS(AN200:AN214,AH200:AH214,AU213)+SUMIFS(AO200:AO214,AK200:AK214,AU213))</f>
        <v>0</v>
      </c>
      <c r="BE213" s="35"/>
      <c r="BF213" s="35"/>
      <c r="BG213" s="35"/>
      <c r="BH213" s="35"/>
      <c r="BI213" s="35"/>
    </row>
    <row r="214" spans="1:61" ht="18" hidden="1" customHeight="1" x14ac:dyDescent="0.25">
      <c r="A214" s="98" t="str">
        <f t="shared" si="184"/>
        <v/>
      </c>
      <c r="B214" s="103" t="str">
        <f t="shared" si="185"/>
        <v/>
      </c>
      <c r="C214" s="104"/>
      <c r="D214" s="105"/>
      <c r="E214" s="103" t="str">
        <f t="shared" si="186"/>
        <v/>
      </c>
      <c r="F214" s="75"/>
      <c r="G214" s="76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4"/>
      <c r="Z214" s="35"/>
      <c r="AA214" s="35"/>
      <c r="AB214" s="36"/>
      <c r="AC214" s="36"/>
      <c r="AD214" s="36"/>
      <c r="AE214" s="35"/>
      <c r="AF214" s="48">
        <f t="shared" si="195"/>
        <v>0</v>
      </c>
      <c r="AG214" s="69" t="str">
        <f t="shared" si="196"/>
        <v/>
      </c>
      <c r="AH214" s="70" t="str">
        <f>IF(AH199=2,"",IF(AH199=3,"",IF(AH199=4,"",IF(AH199&gt;=5,S115,""))))</f>
        <v/>
      </c>
      <c r="AI214" s="71" t="str">
        <f t="shared" si="189"/>
        <v/>
      </c>
      <c r="AJ214" s="71" t="str">
        <f t="shared" si="189"/>
        <v/>
      </c>
      <c r="AK214" s="70" t="str">
        <f>IF(AH199=2,"",IF(AH199=3,"",IF(AH199=4,"",IF(AH199&gt;=5,S116,""))))</f>
        <v/>
      </c>
      <c r="AL214" s="71" t="str">
        <f t="shared" si="197"/>
        <v/>
      </c>
      <c r="AM214" s="71" t="str">
        <f t="shared" si="197"/>
        <v/>
      </c>
      <c r="AN214" s="71" t="str">
        <f t="shared" si="198"/>
        <v>-</v>
      </c>
      <c r="AO214" s="71" t="str">
        <f t="shared" si="199"/>
        <v>-</v>
      </c>
      <c r="AP214" s="34" t="str">
        <f t="shared" si="190"/>
        <v>-</v>
      </c>
      <c r="AQ214" s="34" t="str">
        <f t="shared" si="191"/>
        <v>-</v>
      </c>
      <c r="AR214" s="34">
        <f t="shared" si="192"/>
        <v>0</v>
      </c>
      <c r="AS214" s="34">
        <f t="shared" si="192"/>
        <v>0</v>
      </c>
      <c r="AT214" s="35"/>
      <c r="AU214" s="35" t="s">
        <v>43</v>
      </c>
      <c r="AV214" s="35">
        <f>SUM(AV208:AV213)</f>
        <v>0</v>
      </c>
      <c r="AW214" s="35">
        <f t="shared" ref="AW214:BA214" si="203">SUM(AW208:AW213)</f>
        <v>0</v>
      </c>
      <c r="AX214" s="35">
        <f t="shared" si="203"/>
        <v>0</v>
      </c>
      <c r="AY214" s="35">
        <f t="shared" si="203"/>
        <v>0</v>
      </c>
      <c r="AZ214" s="35">
        <f t="shared" si="203"/>
        <v>0</v>
      </c>
      <c r="BA214" s="35">
        <f t="shared" si="203"/>
        <v>0</v>
      </c>
      <c r="BB214" s="35"/>
      <c r="BC214" s="35"/>
      <c r="BD214" s="35"/>
      <c r="BE214" s="35"/>
      <c r="BF214" s="35"/>
      <c r="BG214" s="35"/>
      <c r="BH214" s="35"/>
      <c r="BI214" s="35"/>
    </row>
    <row r="215" spans="1:61" ht="15" hidden="1" customHeight="1" x14ac:dyDescent="0.25">
      <c r="A215" s="79"/>
      <c r="B215" s="33"/>
      <c r="C215" s="33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4"/>
      <c r="Z215" s="35"/>
      <c r="AA215" s="35"/>
      <c r="AB215" s="36"/>
      <c r="AC215" s="36"/>
      <c r="AD215" s="36"/>
      <c r="AE215" s="35"/>
      <c r="AF215" s="34"/>
      <c r="AG215" s="80"/>
      <c r="AH215" s="35"/>
      <c r="AI215" s="81"/>
      <c r="AJ215" s="81"/>
      <c r="AK215" s="35"/>
      <c r="AL215" s="35"/>
      <c r="AM215" s="35"/>
      <c r="AN215" s="35"/>
      <c r="AO215" s="81"/>
      <c r="AP215" s="35"/>
      <c r="AQ215" s="35"/>
      <c r="AR215" s="35"/>
      <c r="AS215" s="35"/>
      <c r="AT215" s="35"/>
      <c r="AU215" s="35"/>
      <c r="AV215" s="35"/>
      <c r="AW215" s="35"/>
      <c r="AX215" s="35"/>
      <c r="AY215" s="35"/>
      <c r="AZ215" s="35"/>
      <c r="BA215" s="35"/>
      <c r="BB215" s="35"/>
      <c r="BC215" s="35"/>
      <c r="BD215" s="35"/>
      <c r="BE215" s="35"/>
      <c r="BF215" s="35"/>
      <c r="BG215" s="35"/>
      <c r="BH215" s="35"/>
      <c r="BI215" s="35"/>
    </row>
    <row r="216" spans="1:61" ht="15" hidden="1" customHeight="1" x14ac:dyDescent="0.25">
      <c r="A216" s="14"/>
      <c r="B216" s="14"/>
      <c r="C216" s="14" t="s">
        <v>44</v>
      </c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6"/>
      <c r="Z216" s="14"/>
      <c r="AA216" s="14"/>
      <c r="AB216" s="31"/>
      <c r="AC216" s="31"/>
      <c r="AD216" s="31"/>
      <c r="AE216" s="14"/>
      <c r="AF216" s="16"/>
      <c r="AG216" s="14"/>
      <c r="AH216" s="14"/>
      <c r="AI216" s="14"/>
      <c r="AJ216" s="14"/>
      <c r="AK216" s="16"/>
      <c r="AL216" s="16"/>
      <c r="AM216" s="16"/>
      <c r="AN216" s="14"/>
      <c r="AO216" s="14"/>
      <c r="AP216" s="14"/>
      <c r="AQ216" s="14"/>
      <c r="AR216" s="16"/>
      <c r="AS216" s="16"/>
      <c r="AT216" s="14"/>
      <c r="AU216" s="31"/>
      <c r="AV216" s="14"/>
      <c r="AW216" s="14"/>
      <c r="AX216" s="14"/>
      <c r="AY216" s="14"/>
      <c r="AZ216" s="14"/>
      <c r="BA216" s="14"/>
      <c r="BB216" s="14"/>
      <c r="BC216" s="14"/>
      <c r="BD216" s="14"/>
      <c r="BE216" s="14"/>
      <c r="BF216" s="14"/>
      <c r="BG216" s="14"/>
      <c r="BH216" s="14"/>
      <c r="BI216" s="14"/>
    </row>
    <row r="217" spans="1:61" hidden="1" x14ac:dyDescent="0.25">
      <c r="A217" s="1" t="str">
        <f>A1</f>
        <v>OPEN</v>
      </c>
      <c r="B217" s="106">
        <f>B1</f>
        <v>15</v>
      </c>
    </row>
    <row r="218" spans="1:61" ht="23.25" hidden="1" x14ac:dyDescent="0.25">
      <c r="A218" s="6" t="s">
        <v>47</v>
      </c>
      <c r="B218" s="7" t="str">
        <f>A217</f>
        <v>OPEN</v>
      </c>
      <c r="I218" s="6" t="s">
        <v>48</v>
      </c>
      <c r="J218" s="7" t="str">
        <f>B218</f>
        <v>OPEN</v>
      </c>
      <c r="R218" s="6" t="s">
        <v>49</v>
      </c>
      <c r="S218" s="7" t="str">
        <f>B218</f>
        <v>OPEN</v>
      </c>
    </row>
    <row r="219" spans="1:61" ht="15.75" hidden="1" x14ac:dyDescent="0.25">
      <c r="A219" s="8" t="str">
        <f>IF(B219&lt;&gt;0,CONCATENATE(A218,AF227),"")</f>
        <v/>
      </c>
      <c r="B219" s="9"/>
      <c r="I219" s="8" t="str">
        <f>IF(J219&lt;&gt;0,CONCATENATE(I218,AF263),"")</f>
        <v/>
      </c>
      <c r="J219" s="10"/>
      <c r="R219" s="8" t="str">
        <f>IF(S219&lt;&gt;0,CONCATENATE(R218,AF299),"")</f>
        <v/>
      </c>
      <c r="S219" s="11"/>
    </row>
    <row r="220" spans="1:61" ht="15.75" hidden="1" x14ac:dyDescent="0.25">
      <c r="A220" s="8" t="str">
        <f>IF(B220&lt;&gt;0,CONCATENATE(A218,AF228),"")</f>
        <v/>
      </c>
      <c r="B220" s="9"/>
      <c r="I220" s="8" t="str">
        <f>IF(J220&lt;&gt;0,CONCATENATE(I218,AF264),"")</f>
        <v/>
      </c>
      <c r="J220" s="10"/>
      <c r="R220" s="8" t="str">
        <f>IF(S220&lt;&gt;0,CONCATENATE(R218,AF300),"")</f>
        <v/>
      </c>
      <c r="S220" s="11"/>
    </row>
    <row r="221" spans="1:61" ht="15.75" hidden="1" x14ac:dyDescent="0.25">
      <c r="A221" s="8" t="str">
        <f>IF(B221&lt;&gt;0,CONCATENATE(A218,AF229),"")</f>
        <v/>
      </c>
      <c r="B221" s="9"/>
      <c r="I221" s="8" t="str">
        <f>IF(J221&lt;&gt;0,CONCATENATE(I218,AF265),"")</f>
        <v/>
      </c>
      <c r="J221" s="10"/>
      <c r="R221" s="8" t="str">
        <f>IF(S221&lt;&gt;0,CONCATENATE(R218,AF301),"")</f>
        <v/>
      </c>
      <c r="S221" s="11"/>
    </row>
    <row r="222" spans="1:61" ht="15.75" hidden="1" x14ac:dyDescent="0.25">
      <c r="A222" s="8" t="str">
        <f>IF(B222&lt;&gt;0,CONCATENATE(A218,AF230),"")</f>
        <v/>
      </c>
      <c r="B222" s="12"/>
      <c r="I222" s="8" t="str">
        <f>IF(J222&lt;&gt;0,CONCATENATE(I218,AF266),"")</f>
        <v/>
      </c>
      <c r="J222" s="10"/>
      <c r="R222" s="8" t="str">
        <f>IF(S222&lt;&gt;0,CONCATENATE(R218,AF302),"")</f>
        <v/>
      </c>
      <c r="S222" s="13"/>
    </row>
    <row r="223" spans="1:61" ht="15.75" hidden="1" x14ac:dyDescent="0.25">
      <c r="A223" s="8" t="str">
        <f>IF(B223&lt;&gt;0,CONCATENATE(A218,AF231),"")</f>
        <v/>
      </c>
      <c r="B223" s="9"/>
      <c r="I223" s="8" t="str">
        <f>IF(J223&lt;&gt;0,CONCATENATE(I218,AF267),"")</f>
        <v/>
      </c>
      <c r="J223" s="10"/>
      <c r="R223" s="8" t="str">
        <f>IF(S223&lt;&gt;0,CONCATENATE(R218,AF303),"")</f>
        <v/>
      </c>
      <c r="S223" s="11"/>
    </row>
    <row r="224" spans="1:61" ht="15.75" hidden="1" x14ac:dyDescent="0.25">
      <c r="A224" s="8" t="str">
        <f>IF(B224&lt;&gt;0,CONCATENATE(A218,AF232),"")</f>
        <v/>
      </c>
      <c r="B224" s="9"/>
      <c r="I224" s="8" t="str">
        <f>IF(J224&lt;&gt;0,CONCATENATE(I218,AF268),"")</f>
        <v/>
      </c>
      <c r="J224" s="10"/>
      <c r="R224" s="8" t="str">
        <f>IF(S224&lt;&gt;0,CONCATENATE(R218,AF304),"")</f>
        <v/>
      </c>
      <c r="S224" s="11"/>
    </row>
    <row r="225" spans="1:61" hidden="1" x14ac:dyDescent="0.25">
      <c r="AR225"/>
      <c r="AS225"/>
      <c r="AU225" s="3"/>
      <c r="AV225" s="3"/>
      <c r="AX225" s="4"/>
    </row>
    <row r="226" spans="1:61" ht="15" hidden="1" customHeight="1" x14ac:dyDescent="0.25">
      <c r="A226" s="14"/>
      <c r="B226" s="14"/>
      <c r="C226" s="14"/>
      <c r="D226" s="14"/>
      <c r="E226" s="14"/>
      <c r="F226" s="14"/>
      <c r="G226" s="14"/>
      <c r="H226" s="14"/>
      <c r="I226" s="15" t="s">
        <v>3</v>
      </c>
      <c r="J226" s="15" t="str">
        <f>AG226</f>
        <v>OPEN - G</v>
      </c>
      <c r="K226" s="15" t="s">
        <v>4</v>
      </c>
      <c r="L226" s="15" t="s">
        <v>5</v>
      </c>
      <c r="M226" s="15" t="s">
        <v>6</v>
      </c>
      <c r="N226" s="15" t="s">
        <v>7</v>
      </c>
      <c r="O226" s="15" t="s">
        <v>8</v>
      </c>
      <c r="P226" s="15" t="s">
        <v>9</v>
      </c>
      <c r="Q226" s="15" t="s">
        <v>10</v>
      </c>
      <c r="R226" s="15" t="s">
        <v>11</v>
      </c>
      <c r="S226" s="15" t="s">
        <v>12</v>
      </c>
      <c r="T226" s="16" t="s">
        <v>13</v>
      </c>
      <c r="U226" s="16" t="s">
        <v>14</v>
      </c>
      <c r="V226" s="16" t="s">
        <v>15</v>
      </c>
      <c r="W226" s="16" t="s">
        <v>16</v>
      </c>
      <c r="X226" s="16"/>
      <c r="Y226" s="16" t="s">
        <v>17</v>
      </c>
      <c r="Z226" s="16"/>
      <c r="AA226" s="16" t="s">
        <v>18</v>
      </c>
      <c r="AB226" s="16" t="s">
        <v>19</v>
      </c>
      <c r="AC226" s="16" t="s">
        <v>20</v>
      </c>
      <c r="AD226" s="17" t="s">
        <v>17</v>
      </c>
      <c r="AE226" s="16"/>
      <c r="AF226" s="16" t="s">
        <v>21</v>
      </c>
      <c r="AG226" s="15" t="str">
        <f>CONCATENATE(B218," - ",A218)</f>
        <v>OPEN - G</v>
      </c>
      <c r="AH226" s="15" t="s">
        <v>4</v>
      </c>
      <c r="AI226" s="15" t="s">
        <v>5</v>
      </c>
      <c r="AJ226" s="15" t="s">
        <v>6</v>
      </c>
      <c r="AK226" s="15" t="s">
        <v>7</v>
      </c>
      <c r="AL226" s="15" t="s">
        <v>8</v>
      </c>
      <c r="AM226" s="15" t="s">
        <v>9</v>
      </c>
      <c r="AN226" s="15" t="s">
        <v>10</v>
      </c>
      <c r="AO226" s="15" t="s">
        <v>11</v>
      </c>
      <c r="AP226" s="15"/>
      <c r="AQ226" s="16"/>
      <c r="AR226" s="18"/>
      <c r="AS226" s="16"/>
      <c r="AT226" s="16"/>
      <c r="AU226" s="19" t="s">
        <v>22</v>
      </c>
      <c r="AV226" s="18">
        <f>AU227</f>
        <v>0</v>
      </c>
      <c r="AW226" s="18">
        <f>AU228</f>
        <v>0</v>
      </c>
      <c r="AX226" s="18">
        <f>AU229</f>
        <v>0</v>
      </c>
      <c r="AY226" s="18">
        <f>AU230</f>
        <v>0</v>
      </c>
      <c r="AZ226" s="18">
        <f>AU231</f>
        <v>0</v>
      </c>
      <c r="BA226" s="18">
        <f>AU232</f>
        <v>0</v>
      </c>
      <c r="BB226" s="16"/>
      <c r="BC226" s="16" t="s">
        <v>18</v>
      </c>
      <c r="BD226" s="16" t="s">
        <v>19</v>
      </c>
      <c r="BE226" s="16" t="s">
        <v>20</v>
      </c>
      <c r="BF226" s="16" t="s">
        <v>17</v>
      </c>
      <c r="BG226" s="14"/>
      <c r="BH226" s="16" t="s">
        <v>17</v>
      </c>
      <c r="BI226" s="14"/>
    </row>
    <row r="227" spans="1:61" ht="15" hidden="1" customHeight="1" x14ac:dyDescent="0.25">
      <c r="A227" s="14"/>
      <c r="B227" s="14"/>
      <c r="C227" s="14"/>
      <c r="D227" s="14"/>
      <c r="E227" s="14"/>
      <c r="F227" s="14"/>
      <c r="G227" s="14"/>
      <c r="H227" s="14"/>
      <c r="I227" s="15" t="str">
        <f>IF(B219&lt;&gt;0,1,"")</f>
        <v/>
      </c>
      <c r="J227" s="16" t="str">
        <f>IF(B219="","",VLOOKUP(AC227,BE227:BG232,3,FALSE))</f>
        <v/>
      </c>
      <c r="K227" s="16" t="str">
        <f>IFERROR(VLOOKUP(J227,AG227:AO232,2,FALSE),"")</f>
        <v/>
      </c>
      <c r="L227" s="16" t="str">
        <f>IFERROR(VLOOKUP(J227,AG227:AO232,3,FALSE),"")</f>
        <v/>
      </c>
      <c r="M227" s="16" t="str">
        <f>IFERROR(VLOOKUP(J227,AG227:AO232,4,FALSE),"")</f>
        <v/>
      </c>
      <c r="N227" s="16" t="str">
        <f>IFERROR(VLOOKUP(J227,AG227:AO232,5,FALSE),"")</f>
        <v/>
      </c>
      <c r="O227" s="16" t="str">
        <f>IFERROR(VLOOKUP(J227,AG227:AO232,6,FALSE),"")</f>
        <v/>
      </c>
      <c r="P227" s="16" t="str">
        <f>IFERROR(VLOOKUP(J227,AG227:AO232,7,FALSE),"")</f>
        <v/>
      </c>
      <c r="Q227" s="16" t="str">
        <f>IFERROR(VLOOKUP(J227,AG227:AO232,8,FALSE),"")</f>
        <v/>
      </c>
      <c r="R227" s="16" t="str">
        <f>IFERROR(VLOOKUP(J227,AG227:AO232,9,FALSE),"")</f>
        <v/>
      </c>
      <c r="S227" s="16" t="str">
        <f>IF(I227="","",IF(AB227=AB228,(IF(AB227=-1,"","Shoot com o 2º")),IF(I227=1,"",IF(AB227=AB233,(IF(AB227=-1,"","Shoot com o 1º")),IF(AB227=AB226,(IF(AB227=-1,"","Shoot com o 1º")),"")))))</f>
        <v/>
      </c>
      <c r="T227" s="16" t="str">
        <f>IFERROR(VLOOKUP(J227,AU244:BD249,8,FALSE),"")</f>
        <v/>
      </c>
      <c r="U227" s="16" t="str">
        <f>IFERROR(VLOOKUP(J227,AU244:BD249,9,FALSE),"")</f>
        <v/>
      </c>
      <c r="V227" s="16" t="str">
        <f>IFERROR(T227-U227,"")</f>
        <v/>
      </c>
      <c r="W227" s="16" t="str">
        <f>IFERROR(VLOOKUP(J227,AU244:BD249,10,FALSE),"")</f>
        <v/>
      </c>
      <c r="X227" s="16"/>
      <c r="Y227" s="20" t="str">
        <f>IF(I227="","",IFERROR(VLOOKUP(J227,BG227:BH232,2,FALSE),0))</f>
        <v/>
      </c>
      <c r="Z227" s="21"/>
      <c r="AA227" s="22" t="str">
        <f>IFERROR(LARGE(BC227:BC232,I227),"")</f>
        <v/>
      </c>
      <c r="AB227" s="23" t="str">
        <f>IFERROR(LARGE(BD227:BD232,I227),"")</f>
        <v/>
      </c>
      <c r="AC227" s="24" t="str">
        <f>IFERROR(LARGE(BE227:BE232,I227),"")</f>
        <v/>
      </c>
      <c r="AD227" s="25" t="str">
        <f>IFERROR(AC227+(Y227/100),"")</f>
        <v/>
      </c>
      <c r="AE227" s="16"/>
      <c r="AF227" s="16">
        <v>1</v>
      </c>
      <c r="AG227" s="18">
        <f t="shared" ref="AG227:AG232" si="204">B219</f>
        <v>0</v>
      </c>
      <c r="AH227" s="16">
        <f>SUM(AI227:AK227)</f>
        <v>0</v>
      </c>
      <c r="AI227" s="16">
        <f>COUNTIFS(AH236:AH250,AG227,AP236:AP250,AI226)+COUNTIFS(AK236:AK250,AG227,AQ236:AQ250,AI226)</f>
        <v>0</v>
      </c>
      <c r="AJ227" s="16">
        <f>COUNTIFS(AH236:AH250,AG227,AP236:AP250,AJ226)+COUNTIFS(AK236:AK250,AG227,AQ236:AQ250,AJ226)</f>
        <v>0</v>
      </c>
      <c r="AK227" s="14">
        <f>COUNTIFS(AH236:AH250,AG227,AP236:AP250,AK226)+COUNTIFS(AK236:AK250,AG227,AQ236:AQ250,AK226)</f>
        <v>0</v>
      </c>
      <c r="AL227" s="14">
        <f>SUMIF(AH236:AH250,AG227,AI236:AI250)+SUMIF(AK236:AK250,AG227,AJ236:AJ250)</f>
        <v>0</v>
      </c>
      <c r="AM227" s="14">
        <f>SUMIF(AH236:AH250,AG227,AJ236:AJ250)+SUMIF(AK236:AK250,AG227,AI236:AI250)</f>
        <v>0</v>
      </c>
      <c r="AN227" s="16">
        <f>AL227-AM227</f>
        <v>0</v>
      </c>
      <c r="AO227" s="16">
        <f>(3*AI227)+(1*AJ227)+(0*AK227)</f>
        <v>0</v>
      </c>
      <c r="AP227" s="26"/>
      <c r="AQ227" s="22"/>
      <c r="AR227" s="27"/>
      <c r="AS227" s="22"/>
      <c r="AT227" s="22"/>
      <c r="AU227" s="18">
        <f t="shared" ref="AU227:AU232" si="205">AG227</f>
        <v>0</v>
      </c>
      <c r="AV227" s="28">
        <f>IF((AO227-AO227)=0,(AV236),0)</f>
        <v>0</v>
      </c>
      <c r="AW227" s="28">
        <f>IF((AO227-AO228)=0,(AW236),0)</f>
        <v>0</v>
      </c>
      <c r="AX227" s="28">
        <f>IF((AO227-AO229)=0,(AX236),0)</f>
        <v>0</v>
      </c>
      <c r="AY227" s="28">
        <f>IF((AO227-AO230)=0,(AY236),0)</f>
        <v>0</v>
      </c>
      <c r="AZ227" s="28">
        <f>IF((AO227-AO231)=0,(AZ236),0)</f>
        <v>0</v>
      </c>
      <c r="BA227" s="28">
        <f>IF((AO227-AO232)=0,(BA236),0)</f>
        <v>0</v>
      </c>
      <c r="BB227" s="28"/>
      <c r="BC227" s="22">
        <f>IF(AH227=0,-1,AO227+(SUM(AV227:BA227)/20)-(AH227/100000))</f>
        <v>-1</v>
      </c>
      <c r="BD227" s="22">
        <f t="shared" ref="BD227:BD232" si="206">BC227+(AN227/1000)+(AL227/100000)</f>
        <v>-1</v>
      </c>
      <c r="BE227" s="29">
        <f t="shared" ref="BE227:BE232" si="207">BD227-(AF227/10000000000)</f>
        <v>-1.0000000001</v>
      </c>
      <c r="BF227" s="29">
        <f>BE227+(BH227/10000000)</f>
        <v>-1.0000000001</v>
      </c>
      <c r="BG227" s="18">
        <f t="shared" ref="BG227:BG232" si="208">AG227</f>
        <v>0</v>
      </c>
      <c r="BH227" s="28">
        <f t="shared" ref="BH227:BH232" si="209">BD244+((BB244-BC244)/10)+(BB244/100)</f>
        <v>0</v>
      </c>
      <c r="BI227" s="14"/>
    </row>
    <row r="228" spans="1:61" hidden="1" x14ac:dyDescent="0.25">
      <c r="A228" s="14"/>
      <c r="B228" s="14"/>
      <c r="C228" s="14"/>
      <c r="D228" s="14"/>
      <c r="E228" s="14"/>
      <c r="F228" s="14"/>
      <c r="G228" s="14"/>
      <c r="H228" s="14"/>
      <c r="I228" s="15" t="str">
        <f>IF(B220&lt;&gt;0,I227+1,"")</f>
        <v/>
      </c>
      <c r="J228" s="16" t="str">
        <f>IF(B220="","",VLOOKUP(AC228,BE227:BG232,3,FALSE))</f>
        <v/>
      </c>
      <c r="K228" s="16" t="str">
        <f>IFERROR(VLOOKUP(J228,AG227:AO232,2,FALSE),"")</f>
        <v/>
      </c>
      <c r="L228" s="16" t="str">
        <f>IFERROR(VLOOKUP(J228,AG227:AO232,3,FALSE),"")</f>
        <v/>
      </c>
      <c r="M228" s="16" t="str">
        <f>IFERROR(VLOOKUP(J228,AG227:AO232,4,FALSE),"")</f>
        <v/>
      </c>
      <c r="N228" s="16" t="str">
        <f>IFERROR(VLOOKUP(J228,AG227:AO232,5,FALSE),"")</f>
        <v/>
      </c>
      <c r="O228" s="16" t="str">
        <f>IFERROR(VLOOKUP(J228,AG227:AO232,6,FALSE),"")</f>
        <v/>
      </c>
      <c r="P228" s="16" t="str">
        <f>IFERROR(VLOOKUP(J228,AG227:AO232,7,FALSE),"")</f>
        <v/>
      </c>
      <c r="Q228" s="16" t="str">
        <f>IFERROR(VLOOKUP(J228,AG227:AO232,8,FALSE),"")</f>
        <v/>
      </c>
      <c r="R228" s="16" t="str">
        <f>IFERROR(VLOOKUP(J228,AG227:AO232,9,FALSE),"")</f>
        <v/>
      </c>
      <c r="S228" s="16" t="str">
        <f>IF(I228="","",IF(AB228=AB229,(IF(AB228=-1,"","Shoot com o 3º")),IF(I228=1,"",IF(AB228=AB233,(IF(AB228=-1,"","Shoot com o 1º")),IF(AB228=AB227,(IF(AB228=-1,"","Shoot com o 1º")),"")))))</f>
        <v/>
      </c>
      <c r="T228" s="16" t="str">
        <f>IFERROR(VLOOKUP(J228,AU244:BD249,8,FALSE),"")</f>
        <v/>
      </c>
      <c r="U228" s="16" t="str">
        <f>IFERROR(VLOOKUP(J228,AU244:BD249,9,FALSE),"")</f>
        <v/>
      </c>
      <c r="V228" s="16" t="str">
        <f t="shared" ref="V228:V232" si="210">IFERROR(T228-U228,"")</f>
        <v/>
      </c>
      <c r="W228" s="16" t="str">
        <f>IFERROR(VLOOKUP(J228,AU244:BD249,10,FALSE),"")</f>
        <v/>
      </c>
      <c r="X228" s="16"/>
      <c r="Y228" s="20" t="str">
        <f>IF(I228="","",IFERROR(VLOOKUP(J228,BG227:BH232,2,FALSE),0))</f>
        <v/>
      </c>
      <c r="Z228" s="21"/>
      <c r="AA228" s="22" t="str">
        <f>IFERROR(LARGE(BC227:BC232,I228),"")</f>
        <v/>
      </c>
      <c r="AB228" s="23" t="str">
        <f>IFERROR(LARGE(BD227:BD232,I228),"")</f>
        <v/>
      </c>
      <c r="AC228" s="24" t="str">
        <f>IFERROR(LARGE(BE227:BE232,I228),"")</f>
        <v/>
      </c>
      <c r="AD228" s="25" t="str">
        <f>IFERROR(AC228+(Y228/100),"")</f>
        <v/>
      </c>
      <c r="AE228" s="16"/>
      <c r="AF228" s="16">
        <v>2</v>
      </c>
      <c r="AG228" s="18">
        <f t="shared" si="204"/>
        <v>0</v>
      </c>
      <c r="AH228" s="16">
        <f>SUM(AI228:AK228)</f>
        <v>0</v>
      </c>
      <c r="AI228" s="16">
        <f>COUNTIFS(AH236:AH250,AG228,AP236:AP250,AI226)+COUNTIFS(AK236:AK250,AG228,AQ236:AQ250,AI226)</f>
        <v>0</v>
      </c>
      <c r="AJ228" s="16">
        <f>COUNTIFS(AH236:AH250,AG228,AP236:AP250,AJ226)+COUNTIFS(AK236:AK250,AG228,AQ236:AQ250,AJ226)</f>
        <v>0</v>
      </c>
      <c r="AK228" s="14">
        <f>COUNTIFS(AH236:AH250,AG228,AP236:AP250,AK226)+COUNTIFS(AK236:AK250,AG228,AQ236:AQ250,AK226)</f>
        <v>0</v>
      </c>
      <c r="AL228" s="14">
        <f>SUMIF(AH236:AH250,AG228,AI236:AI250)+SUMIF(AK236:AK250,AG228,AJ236:AJ250)</f>
        <v>0</v>
      </c>
      <c r="AM228" s="14">
        <f>SUMIF(AH236:AH250,AG228,AJ236:AJ250)+SUMIF(AK236:AK250,AG228,AI236:AI250)</f>
        <v>0</v>
      </c>
      <c r="AN228" s="16">
        <f>AL228-AM228</f>
        <v>0</v>
      </c>
      <c r="AO228" s="16">
        <f>(3*AI228)+(1*AJ228)+(0*AK228)</f>
        <v>0</v>
      </c>
      <c r="AP228" s="26"/>
      <c r="AQ228" s="22"/>
      <c r="AR228" s="27"/>
      <c r="AS228" s="22"/>
      <c r="AT228" s="22"/>
      <c r="AU228" s="18">
        <f t="shared" si="205"/>
        <v>0</v>
      </c>
      <c r="AV228" s="28">
        <f>IF((AO228-AO227)=0,(AV237),0)</f>
        <v>0</v>
      </c>
      <c r="AW228" s="28">
        <f>IF((AO228-AO228)=0,(AW237),0)</f>
        <v>0</v>
      </c>
      <c r="AX228" s="28">
        <f>IF((AO228-AO229)=0,(AX237),0)</f>
        <v>0</v>
      </c>
      <c r="AY228" s="28">
        <f>IF((AO228-AO230)=0,(AY237),0)</f>
        <v>0</v>
      </c>
      <c r="AZ228" s="28">
        <f>IF((AO228-AO231)=0,(AZ237),0)</f>
        <v>0</v>
      </c>
      <c r="BA228" s="28">
        <f>IF((AO228-AO232)=0,(BA237),0)</f>
        <v>0</v>
      </c>
      <c r="BB228" s="28"/>
      <c r="BC228" s="22">
        <f t="shared" ref="BC228:BC232" si="211">IF(AH228=0,-1,AO228+(SUM(AV228:BA228)/20)-(AH228/100000))</f>
        <v>-1</v>
      </c>
      <c r="BD228" s="22">
        <f t="shared" si="206"/>
        <v>-1</v>
      </c>
      <c r="BE228" s="29">
        <f t="shared" si="207"/>
        <v>-1.0000000002</v>
      </c>
      <c r="BF228" s="29">
        <f t="shared" ref="BF228:BF232" si="212">BE228+(BH228/10000000)</f>
        <v>-1.0000000002</v>
      </c>
      <c r="BG228" s="18">
        <f t="shared" si="208"/>
        <v>0</v>
      </c>
      <c r="BH228" s="28">
        <f t="shared" si="209"/>
        <v>0</v>
      </c>
      <c r="BI228" s="14"/>
    </row>
    <row r="229" spans="1:61" hidden="1" x14ac:dyDescent="0.25">
      <c r="A229" s="14"/>
      <c r="B229" s="14"/>
      <c r="C229" s="14"/>
      <c r="D229" s="14"/>
      <c r="E229" s="14"/>
      <c r="F229" s="14"/>
      <c r="G229" s="14"/>
      <c r="H229" s="14"/>
      <c r="I229" s="15" t="str">
        <f>IF(B221&lt;&gt;0,I228+1,"")</f>
        <v/>
      </c>
      <c r="J229" s="16" t="str">
        <f>IF(B221="","",VLOOKUP(AC229,BE227:BG232,3,FALSE))</f>
        <v/>
      </c>
      <c r="K229" s="16" t="str">
        <f>IFERROR(VLOOKUP(J229,AG227:AO232,2,FALSE),"")</f>
        <v/>
      </c>
      <c r="L229" s="16" t="str">
        <f>IFERROR(VLOOKUP(J229,AG227:AO232,3,FALSE),"")</f>
        <v/>
      </c>
      <c r="M229" s="16" t="str">
        <f>IFERROR(VLOOKUP(J229,AG227:AO232,4,FALSE),"")</f>
        <v/>
      </c>
      <c r="N229" s="16" t="str">
        <f>IFERROR(VLOOKUP(J229,AG227:AO232,5,FALSE),"")</f>
        <v/>
      </c>
      <c r="O229" s="16" t="str">
        <f>IFERROR(VLOOKUP(J229,AG227:AO232,6,FALSE),"")</f>
        <v/>
      </c>
      <c r="P229" s="16" t="str">
        <f>IFERROR(VLOOKUP(J229,AG227:AO232,7,FALSE),"")</f>
        <v/>
      </c>
      <c r="Q229" s="16" t="str">
        <f>IFERROR(VLOOKUP(J229,AG227:AO232,8,FALSE),"")</f>
        <v/>
      </c>
      <c r="R229" s="16" t="str">
        <f>IFERROR(VLOOKUP(J229,AG227:AO232,9,FALSE),"")</f>
        <v/>
      </c>
      <c r="S229" s="16" t="str">
        <f>IF(I229="","",IF(AB229=AB230,(IF(AB229=-1,"","Shoot com o 4º")),IF(I229=1,"",IF(AB229=AB233,(IF(AB229=-1,"","Shoot com o 1º")),IF(AB229=AB228,(IF(AB229=-1,"","Shoot com o 2º")),"")))))</f>
        <v/>
      </c>
      <c r="T229" s="16" t="str">
        <f>IFERROR(VLOOKUP(J229,AU244:BD249,8,FALSE),"")</f>
        <v/>
      </c>
      <c r="U229" s="16" t="str">
        <f>IFERROR(VLOOKUP(J229,AU244:BD249,9,FALSE),"")</f>
        <v/>
      </c>
      <c r="V229" s="16" t="str">
        <f t="shared" si="210"/>
        <v/>
      </c>
      <c r="W229" s="16" t="str">
        <f>IFERROR(VLOOKUP(J229,AU244:BD249,10,FALSE),"")</f>
        <v/>
      </c>
      <c r="X229" s="16"/>
      <c r="Y229" s="20" t="str">
        <f>IF(I229="","",IFERROR(VLOOKUP(J229,BG227:BH232,2,FALSE),0))</f>
        <v/>
      </c>
      <c r="Z229" s="21"/>
      <c r="AA229" s="22" t="str">
        <f>IFERROR(LARGE(BC227:BC232,I229),"")</f>
        <v/>
      </c>
      <c r="AB229" s="23" t="str">
        <f>IFERROR(LARGE(BD227:BD232,I229),"")</f>
        <v/>
      </c>
      <c r="AC229" s="24" t="str">
        <f>IFERROR(LARGE(BE227:BE232,I229),"")</f>
        <v/>
      </c>
      <c r="AD229" s="25" t="str">
        <f>IFERROR(AC229+(Y229/100),"")</f>
        <v/>
      </c>
      <c r="AE229" s="16"/>
      <c r="AF229" s="16">
        <v>3</v>
      </c>
      <c r="AG229" s="18">
        <f t="shared" si="204"/>
        <v>0</v>
      </c>
      <c r="AH229" s="16">
        <f>SUM(AI229:AK229)</f>
        <v>0</v>
      </c>
      <c r="AI229" s="16">
        <f>COUNTIFS(AH236:AH250,AG229,AP236:AP250,AI226)+COUNTIFS(AK236:AK250,AG229,AQ236:AQ250,AI226)</f>
        <v>0</v>
      </c>
      <c r="AJ229" s="16">
        <f>COUNTIFS(AH236:AH250,AG229,AP236:AP250,AJ226)+COUNTIFS(AK236:AK250,AG229,AQ236:AQ250,AJ226)</f>
        <v>0</v>
      </c>
      <c r="AK229" s="14">
        <f>COUNTIFS(AH236:AH250,AG229,AP236:AP250,AK226)+COUNTIFS(AK236:AK250,AG229,AQ236:AQ250,AK226)</f>
        <v>0</v>
      </c>
      <c r="AL229" s="14">
        <f>SUMIF(AH236:AH250,AG229,AI236:AI250)+SUMIF(AK236:AK250,AG229,AJ236:AJ250)</f>
        <v>0</v>
      </c>
      <c r="AM229" s="14">
        <f>SUMIF(AH236:AH250,AG229,AJ236:AJ250)+SUMIF(AK236:AK250,AG229,AI236:AI250)</f>
        <v>0</v>
      </c>
      <c r="AN229" s="16">
        <f>AL229-AM229</f>
        <v>0</v>
      </c>
      <c r="AO229" s="16">
        <f>(3*AI229)+(1*AJ229)+(0*AK229)</f>
        <v>0</v>
      </c>
      <c r="AP229" s="26"/>
      <c r="AQ229" s="22"/>
      <c r="AR229" s="27"/>
      <c r="AS229" s="22"/>
      <c r="AT229" s="22"/>
      <c r="AU229" s="18">
        <f t="shared" si="205"/>
        <v>0</v>
      </c>
      <c r="AV229" s="28">
        <f>IF((AO229-AO227)=0,(AV238),0)</f>
        <v>0</v>
      </c>
      <c r="AW229" s="28">
        <f>IF((AO229-AO228)=0,(AW238),0)</f>
        <v>0</v>
      </c>
      <c r="AX229" s="28">
        <f>IF((AO229-AO229)=0,(AX238),0)</f>
        <v>0</v>
      </c>
      <c r="AY229" s="28">
        <f>IF((AO229-AO230)=0,(AY238),0)</f>
        <v>0</v>
      </c>
      <c r="AZ229" s="28">
        <f>IF((AO229-AO231)=0,(AZ238),0)</f>
        <v>0</v>
      </c>
      <c r="BA229" s="28">
        <f>IF((AO229-AO232)=0,(BA238),0)</f>
        <v>0</v>
      </c>
      <c r="BB229" s="28"/>
      <c r="BC229" s="22">
        <f t="shared" si="211"/>
        <v>-1</v>
      </c>
      <c r="BD229" s="22">
        <f t="shared" si="206"/>
        <v>-1</v>
      </c>
      <c r="BE229" s="29">
        <f t="shared" si="207"/>
        <v>-1.0000000003</v>
      </c>
      <c r="BF229" s="29">
        <f t="shared" si="212"/>
        <v>-1.0000000003</v>
      </c>
      <c r="BG229" s="18">
        <f t="shared" si="208"/>
        <v>0</v>
      </c>
      <c r="BH229" s="28">
        <f t="shared" si="209"/>
        <v>0</v>
      </c>
      <c r="BI229" s="14"/>
    </row>
    <row r="230" spans="1:61" hidden="1" x14ac:dyDescent="0.25">
      <c r="A230" s="14"/>
      <c r="B230" s="14"/>
      <c r="C230" s="14"/>
      <c r="D230" s="14"/>
      <c r="E230" s="14"/>
      <c r="F230" s="14"/>
      <c r="G230" s="14"/>
      <c r="H230" s="14"/>
      <c r="I230" s="15" t="str">
        <f>IF(B222&lt;&gt;0,I229+1,"")</f>
        <v/>
      </c>
      <c r="J230" s="16" t="str">
        <f>IF(B222="","",VLOOKUP(AC230,BE227:BG232,3,FALSE))</f>
        <v/>
      </c>
      <c r="K230" s="16" t="str">
        <f>IFERROR(VLOOKUP(J230,AG227:AO232,2,FALSE),"")</f>
        <v/>
      </c>
      <c r="L230" s="16" t="str">
        <f>IFERROR(VLOOKUP(J230,AG227:AO232,3,FALSE),"")</f>
        <v/>
      </c>
      <c r="M230" s="16" t="str">
        <f>IFERROR(VLOOKUP(J230,AG227:AO232,4,FALSE),"")</f>
        <v/>
      </c>
      <c r="N230" s="16" t="str">
        <f>IFERROR(VLOOKUP(J230,AG227:AO232,5,FALSE),"")</f>
        <v/>
      </c>
      <c r="O230" s="16" t="str">
        <f>IFERROR(VLOOKUP(J230,AG227:AO232,6,FALSE),"")</f>
        <v/>
      </c>
      <c r="P230" s="16" t="str">
        <f>IFERROR(VLOOKUP(J230,AG227:AO232,7,FALSE),"")</f>
        <v/>
      </c>
      <c r="Q230" s="16" t="str">
        <f>IFERROR(VLOOKUP(J230,AG227:AO232,8,FALSE),"")</f>
        <v/>
      </c>
      <c r="R230" s="16" t="str">
        <f>IFERROR(VLOOKUP(J230,AG227:AO232,9,FALSE),"")</f>
        <v/>
      </c>
      <c r="S230" s="16" t="str">
        <f>IF(I230="","",IF(AB230=AB231,(IF(AB230=-1,"","Shoot com o 5º")),IF(I230=1,"",IF(AB230=AB233,(IF(AB230=-1,"","Shoot com o 1º")),IF(AB230=AB229,(IF(AB230=-1,"","Shoot com o 3º")),"")))))</f>
        <v/>
      </c>
      <c r="T230" s="16" t="str">
        <f>IFERROR(VLOOKUP(J230,AU244:BD249,8,FALSE),"")</f>
        <v/>
      </c>
      <c r="U230" s="16" t="str">
        <f>IFERROR(VLOOKUP(J230,AU244:BD249,9,FALSE),"")</f>
        <v/>
      </c>
      <c r="V230" s="16" t="str">
        <f t="shared" si="210"/>
        <v/>
      </c>
      <c r="W230" s="16" t="str">
        <f>IFERROR(VLOOKUP(J230,AU244:BD249,10,FALSE),"")</f>
        <v/>
      </c>
      <c r="X230" s="16"/>
      <c r="Y230" s="20" t="str">
        <f>IF(I230="","",IFERROR(VLOOKUP(J230,BG227:BH232,2,FALSE),0))</f>
        <v/>
      </c>
      <c r="Z230" s="21"/>
      <c r="AA230" s="22" t="str">
        <f>IFERROR(LARGE(BC227:BC232,I230),"")</f>
        <v/>
      </c>
      <c r="AB230" s="23" t="str">
        <f>IFERROR(LARGE(BD227:BD232,I230),"")</f>
        <v/>
      </c>
      <c r="AC230" s="24" t="str">
        <f>IFERROR(LARGE(BE227:BE232,I230),"")</f>
        <v/>
      </c>
      <c r="AD230" s="25" t="str">
        <f>IFERROR(AC230+(Y230/100),"")</f>
        <v/>
      </c>
      <c r="AE230" s="16"/>
      <c r="AF230" s="16">
        <v>4</v>
      </c>
      <c r="AG230" s="18">
        <f t="shared" si="204"/>
        <v>0</v>
      </c>
      <c r="AH230" s="16">
        <f>SUM(AI230:AK230)</f>
        <v>0</v>
      </c>
      <c r="AI230" s="16">
        <f>COUNTIFS(AH236:AH250,AG230,AP236:AP250,AI226)+COUNTIFS(AK236:AK250,AG230,AQ236:AQ250,AI226)</f>
        <v>0</v>
      </c>
      <c r="AJ230" s="16">
        <f>COUNTIFS(AH236:AH250,AG230,AP236:AP250,AJ226)+COUNTIFS(AK236:AK250,AG230,AQ236:AQ250,AJ226)</f>
        <v>0</v>
      </c>
      <c r="AK230" s="14">
        <f>COUNTIFS(AH236:AH250,AG230,AP236:AP250,AK226)+COUNTIFS(AK236:AK250,AG230,AQ236:AQ250,AK226)</f>
        <v>0</v>
      </c>
      <c r="AL230" s="14">
        <f>SUMIF(AH236:AH250,AG230,AI236:AI250)+SUMIF(AK236:AK250,AG230,AJ236:AJ250)</f>
        <v>0</v>
      </c>
      <c r="AM230" s="14">
        <f>SUMIF(AH236:AH250,AG230,AJ236:AJ250)+SUMIF(AK236:AK250,AG230,AI236:AI250)</f>
        <v>0</v>
      </c>
      <c r="AN230" s="16">
        <f>AL230-AM230</f>
        <v>0</v>
      </c>
      <c r="AO230" s="16">
        <f>(3*AI230)+(1*AJ230)+(0*AK230)</f>
        <v>0</v>
      </c>
      <c r="AP230" s="26"/>
      <c r="AQ230" s="22"/>
      <c r="AR230" s="27"/>
      <c r="AS230" s="22"/>
      <c r="AT230" s="22"/>
      <c r="AU230" s="18">
        <f t="shared" si="205"/>
        <v>0</v>
      </c>
      <c r="AV230" s="28">
        <f>IF((AO230-AO227)=0,(AV239),0)</f>
        <v>0</v>
      </c>
      <c r="AW230" s="28">
        <f>IF((AO230-AO228)=0,(AW239),0)</f>
        <v>0</v>
      </c>
      <c r="AX230" s="28">
        <f>IF((AO230-AO229)=0,(AX239),0)</f>
        <v>0</v>
      </c>
      <c r="AY230" s="28">
        <f>IF((AO230-AO230)=0,(AY239),0)</f>
        <v>0</v>
      </c>
      <c r="AZ230" s="28">
        <f>IF((AO230-AO231)=0,(AZ239),0)</f>
        <v>0</v>
      </c>
      <c r="BA230" s="28">
        <f>IF((AO230-AO232)=0,(BA239),0)</f>
        <v>0</v>
      </c>
      <c r="BB230" s="30"/>
      <c r="BC230" s="22">
        <f t="shared" si="211"/>
        <v>-1</v>
      </c>
      <c r="BD230" s="22">
        <f t="shared" si="206"/>
        <v>-1</v>
      </c>
      <c r="BE230" s="29">
        <f t="shared" si="207"/>
        <v>-1.0000000004</v>
      </c>
      <c r="BF230" s="29">
        <f t="shared" si="212"/>
        <v>-1.0000000004</v>
      </c>
      <c r="BG230" s="18">
        <f t="shared" si="208"/>
        <v>0</v>
      </c>
      <c r="BH230" s="28">
        <f t="shared" si="209"/>
        <v>0</v>
      </c>
      <c r="BI230" s="14"/>
    </row>
    <row r="231" spans="1:61" hidden="1" x14ac:dyDescent="0.25">
      <c r="A231" s="14"/>
      <c r="B231" s="14"/>
      <c r="C231" s="14"/>
      <c r="D231" s="14"/>
      <c r="E231" s="14"/>
      <c r="F231" s="14"/>
      <c r="G231" s="14"/>
      <c r="H231" s="14"/>
      <c r="I231" s="15" t="str">
        <f>IF(B223&lt;&gt;0,I230+1,"")</f>
        <v/>
      </c>
      <c r="J231" s="16" t="str">
        <f>IF(B223="","",VLOOKUP(AC231,BE227:BG232,3,FALSE))</f>
        <v/>
      </c>
      <c r="K231" s="16" t="str">
        <f>IFERROR(VLOOKUP(J231,AG227:AO232,2,FALSE),"")</f>
        <v/>
      </c>
      <c r="L231" s="16" t="str">
        <f>IFERROR(VLOOKUP(J231,AG227:AO232,3,FALSE),"")</f>
        <v/>
      </c>
      <c r="M231" s="16" t="str">
        <f>IFERROR(VLOOKUP(J231,AG227:AO232,4,FALSE),"")</f>
        <v/>
      </c>
      <c r="N231" s="16" t="str">
        <f>IFERROR(VLOOKUP(J231,AG227:AO232,5,FALSE),"")</f>
        <v/>
      </c>
      <c r="O231" s="16" t="str">
        <f>IFERROR(VLOOKUP(J231,AG227:AO232,6,FALSE),"")</f>
        <v/>
      </c>
      <c r="P231" s="16" t="str">
        <f>IFERROR(VLOOKUP(J231,AG227:AO232,7,FALSE),"")</f>
        <v/>
      </c>
      <c r="Q231" s="16" t="str">
        <f>IFERROR(VLOOKUP(J231,AG227:AO232,8,FALSE),"")</f>
        <v/>
      </c>
      <c r="R231" s="16" t="str">
        <f>IFERROR(VLOOKUP(J231,AG227:AO232,9,FALSE),"")</f>
        <v/>
      </c>
      <c r="S231" s="16" t="str">
        <f>IF(I231="","",IF(AB231=AB232,(IF(AB231=-1,"","Shoot com o 6º")),IF(I231=1,"",IF(AB231=AB233,(IF(AB231=-1,"","Shoot com o 1º")),IF(AB231=AB230,(IF(AB231=-1,"","Shoot com o 4º")),"")))))</f>
        <v/>
      </c>
      <c r="T231" s="16" t="str">
        <f>IFERROR(VLOOKUP(J231,AU244:BD249,8,FALSE),"")</f>
        <v/>
      </c>
      <c r="U231" s="16" t="str">
        <f>IFERROR(VLOOKUP(J231,AU244:BD249,9,FALSE),"")</f>
        <v/>
      </c>
      <c r="V231" s="16" t="str">
        <f t="shared" si="210"/>
        <v/>
      </c>
      <c r="W231" s="16" t="str">
        <f>IFERROR(VLOOKUP(J231,AU244:BD249,10,FALSE),"")</f>
        <v/>
      </c>
      <c r="X231" s="16"/>
      <c r="Y231" s="20" t="str">
        <f>IF(I231="","",IFERROR(VLOOKUP(J231,BG227:BH232,2,FALSE),0))</f>
        <v/>
      </c>
      <c r="Z231" s="21"/>
      <c r="AA231" s="22" t="str">
        <f>IFERROR(LARGE(BC227:BC232,I231),"")</f>
        <v/>
      </c>
      <c r="AB231" s="23" t="str">
        <f>IFERROR(LARGE(BD227:BD232,I231),"")</f>
        <v/>
      </c>
      <c r="AC231" s="24" t="str">
        <f>IFERROR(LARGE(BE227:BE232,I231),"")</f>
        <v/>
      </c>
      <c r="AD231" s="25" t="str">
        <f t="shared" ref="AD231:AD232" si="213">IFERROR(AC231+(Y231/10000),"")</f>
        <v/>
      </c>
      <c r="AE231" s="16"/>
      <c r="AF231" s="16">
        <v>5</v>
      </c>
      <c r="AG231" s="18">
        <f t="shared" si="204"/>
        <v>0</v>
      </c>
      <c r="AH231" s="16">
        <f t="shared" ref="AH231" si="214">SUM(AI231:AK231)</f>
        <v>0</v>
      </c>
      <c r="AI231" s="16">
        <f>COUNTIFS(AH236:AH250,AG231,AP236:AP250,AI226)+COUNTIFS(AK236:AK250,AG231,AQ236:AQ250,AI226)</f>
        <v>0</v>
      </c>
      <c r="AJ231" s="16">
        <f>COUNTIFS(AH236:AH250,AG231,AP236:AP250,AJ226)+COUNTIFS(AK236:AK250,AG231,AQ236:AQ250,AJ226)</f>
        <v>0</v>
      </c>
      <c r="AK231" s="14">
        <f>COUNTIFS(AH236:AH250,AG231,AP236:AP250,AK226)+COUNTIFS(AK236:AK250,AG231,AQ236:AQ250,AK226)</f>
        <v>0</v>
      </c>
      <c r="AL231" s="14">
        <f>SUMIF(AH236:AH250,AG231,AI236:AI250)+SUMIF(AK236:AK250,AG231,AJ236:AJ250)</f>
        <v>0</v>
      </c>
      <c r="AM231" s="14">
        <f>SUMIF(AH236:AH250,AG231,AJ236:AJ250)+SUMIF(AK236:AK250,AG231,AI236:AI250)</f>
        <v>0</v>
      </c>
      <c r="AN231" s="16">
        <f>AL231-AM231</f>
        <v>0</v>
      </c>
      <c r="AO231" s="16">
        <f t="shared" ref="AO231" si="215">(3*AI231)+(1*AJ231)+(0*AK231)</f>
        <v>0</v>
      </c>
      <c r="AP231" s="26"/>
      <c r="AQ231" s="22"/>
      <c r="AR231" s="27"/>
      <c r="AS231" s="22"/>
      <c r="AT231" s="22"/>
      <c r="AU231" s="18">
        <f t="shared" si="205"/>
        <v>0</v>
      </c>
      <c r="AV231" s="28">
        <f>IF((AO231-AO227)=0,(AV240),0)</f>
        <v>0</v>
      </c>
      <c r="AW231" s="28">
        <f>IF((AO231-AO228)=0,(AW240),0)</f>
        <v>0</v>
      </c>
      <c r="AX231" s="28">
        <f>IF((AO231-AO229)=0,(AX240),0)</f>
        <v>0</v>
      </c>
      <c r="AY231" s="28">
        <f>IF((AO231-AO230)=0,(AY240),0)</f>
        <v>0</v>
      </c>
      <c r="AZ231" s="28">
        <f>IF((AO231-AO231)=0,(AZ240),0)</f>
        <v>0</v>
      </c>
      <c r="BA231" s="28">
        <f>IF((AO231-AO232)=0,(BA240),0)</f>
        <v>0</v>
      </c>
      <c r="BB231" s="30"/>
      <c r="BC231" s="22">
        <f t="shared" si="211"/>
        <v>-1</v>
      </c>
      <c r="BD231" s="22">
        <f t="shared" si="206"/>
        <v>-1</v>
      </c>
      <c r="BE231" s="29">
        <f t="shared" si="207"/>
        <v>-1.0000000005</v>
      </c>
      <c r="BF231" s="29">
        <f t="shared" si="212"/>
        <v>-1.0000000005</v>
      </c>
      <c r="BG231" s="18">
        <f t="shared" si="208"/>
        <v>0</v>
      </c>
      <c r="BH231" s="28">
        <f t="shared" si="209"/>
        <v>0</v>
      </c>
      <c r="BI231" s="14"/>
    </row>
    <row r="232" spans="1:61" hidden="1" x14ac:dyDescent="0.25">
      <c r="A232" s="14"/>
      <c r="B232" s="14"/>
      <c r="C232" s="14"/>
      <c r="D232" s="14"/>
      <c r="E232" s="14"/>
      <c r="F232" s="14"/>
      <c r="G232" s="14"/>
      <c r="H232" s="14"/>
      <c r="I232" s="15" t="str">
        <f>IF(B224&lt;&gt;0,I231+1,"")</f>
        <v/>
      </c>
      <c r="J232" s="16" t="str">
        <f>IF(B224="","",VLOOKUP(AC232,BE227:BG232,3,FALSE))</f>
        <v/>
      </c>
      <c r="K232" s="16" t="str">
        <f>IFERROR(VLOOKUP(J232,AG227:AO232,2,FALSE),"")</f>
        <v/>
      </c>
      <c r="L232" s="16" t="str">
        <f>IFERROR(VLOOKUP(J232,AG227:AO232,3,FALSE),"")</f>
        <v/>
      </c>
      <c r="M232" s="16" t="str">
        <f>IFERROR(VLOOKUP(J232,AG227:AO232,4,FALSE),"")</f>
        <v/>
      </c>
      <c r="N232" s="16" t="str">
        <f>IFERROR(VLOOKUP(J232,AG227:AO232,5,FALSE),"")</f>
        <v/>
      </c>
      <c r="O232" s="16" t="str">
        <f>IFERROR(VLOOKUP(J232,AG227:AO232,6,FALSE),"")</f>
        <v/>
      </c>
      <c r="P232" s="16" t="str">
        <f>IFERROR(VLOOKUP(J232,AG227:AO232,7,FALSE),"")</f>
        <v/>
      </c>
      <c r="Q232" s="16" t="str">
        <f>IFERROR(VLOOKUP(J232,AG227:AO232,8,FALSE),"")</f>
        <v/>
      </c>
      <c r="R232" s="16" t="str">
        <f>IFERROR(VLOOKUP(J232,AG227:AO232,9,FALSE),"")</f>
        <v/>
      </c>
      <c r="S232" s="16" t="str">
        <f>IF(I232="","",IF(AB232=AB233,(IF(AB232=-1,"","Shoot com o 1º")),IF(I232=1,"",IF(AB232=AB233,(IF(AB232=-1,"","Shoot com o 1º")),IF(AB232=AB231,(IF(AB232=-1,"","Shoot com o 5º")),"")))))</f>
        <v/>
      </c>
      <c r="T232" s="16" t="str">
        <f>IFERROR(VLOOKUP(J232,AU244:BD249,8,FALSE),"")</f>
        <v/>
      </c>
      <c r="U232" s="16" t="str">
        <f>IFERROR(VLOOKUP(J232,AU244:BD249,9,FALSE),"")</f>
        <v/>
      </c>
      <c r="V232" s="16" t="str">
        <f t="shared" si="210"/>
        <v/>
      </c>
      <c r="W232" s="16" t="str">
        <f>IFERROR(VLOOKUP(J232,AU244:BD249,10,FALSE),"")</f>
        <v/>
      </c>
      <c r="X232" s="16"/>
      <c r="Y232" s="20" t="str">
        <f>IF(I232="","",IFERROR(VLOOKUP(J232,BG227:BH232,2,FALSE),0))</f>
        <v/>
      </c>
      <c r="Z232" s="21"/>
      <c r="AA232" s="22" t="str">
        <f>IFERROR(LARGE(BC227:BC232,I232),"")</f>
        <v/>
      </c>
      <c r="AB232" s="23" t="str">
        <f>IFERROR(LARGE(BD227:BD232,I232),"")</f>
        <v/>
      </c>
      <c r="AC232" s="24" t="str">
        <f>IFERROR(LARGE(BE227:BE232,I232),"")</f>
        <v/>
      </c>
      <c r="AD232" s="25" t="str">
        <f t="shared" si="213"/>
        <v/>
      </c>
      <c r="AE232" s="16"/>
      <c r="AF232" s="16">
        <v>6</v>
      </c>
      <c r="AG232" s="18">
        <f t="shared" si="204"/>
        <v>0</v>
      </c>
      <c r="AH232" s="16">
        <f>SUM(AI232:AK232)</f>
        <v>0</v>
      </c>
      <c r="AI232" s="16">
        <f>COUNTIFS(AH236:AH250,AG232,AP236:AP250,AI226)+COUNTIFS(AK236:AK250,AG232,AQ236:AQ250,AI226)</f>
        <v>0</v>
      </c>
      <c r="AJ232" s="16">
        <f>COUNTIFS(AH236:AH250,AG232,AP236:AP250,AJ226)+COUNTIFS(AK236:AK250,AG232,AQ236:AQ250,AJ226)</f>
        <v>0</v>
      </c>
      <c r="AK232" s="14">
        <f>COUNTIFS(AH236:AH250,AG232,AP236:AP250,AK226)+COUNTIFS(AK236:AK250,AG232,AQ236:AQ250,AK226)</f>
        <v>0</v>
      </c>
      <c r="AL232" s="14">
        <f>SUMIF(AH236:AH250,AG232,AI236:AI250)+SUMIF(AK236:AK250,AG232,AJ236:AJ250)</f>
        <v>0</v>
      </c>
      <c r="AM232" s="14">
        <f>SUMIF(AH236:AH250,AG232,AJ236:AJ250)+SUMIF(AK236:AK250,AG232,AI236:AI250)</f>
        <v>0</v>
      </c>
      <c r="AN232" s="16">
        <f t="shared" ref="AN232" si="216">AL232-AM232</f>
        <v>0</v>
      </c>
      <c r="AO232" s="16">
        <f>(3*AI232)+(1*AJ232)+(0*AK232)</f>
        <v>0</v>
      </c>
      <c r="AP232" s="26"/>
      <c r="AQ232" s="22"/>
      <c r="AR232" s="27"/>
      <c r="AS232" s="22"/>
      <c r="AT232" s="22"/>
      <c r="AU232" s="18">
        <f t="shared" si="205"/>
        <v>0</v>
      </c>
      <c r="AV232" s="28">
        <f>IF((AO232-AO227)=0,(AV241),0)</f>
        <v>0</v>
      </c>
      <c r="AW232" s="28">
        <f>IF((AO232-AO228)=0,(AW241),0)</f>
        <v>0</v>
      </c>
      <c r="AX232" s="28">
        <f>IF((AO232-AO229)=0,(AX241),0)</f>
        <v>0</v>
      </c>
      <c r="AY232" s="28">
        <f>IF((AO232-AO230)=0,(AY241),0)</f>
        <v>0</v>
      </c>
      <c r="AZ232" s="28">
        <f>IF((AO232-AO231)=0,(AZ241),0)</f>
        <v>0</v>
      </c>
      <c r="BA232" s="28">
        <f>IF((AO232-AO232)=0,(BA241),0)</f>
        <v>0</v>
      </c>
      <c r="BB232" s="30"/>
      <c r="BC232" s="22">
        <f t="shared" si="211"/>
        <v>-1</v>
      </c>
      <c r="BD232" s="22">
        <f t="shared" si="206"/>
        <v>-1</v>
      </c>
      <c r="BE232" s="29">
        <f t="shared" si="207"/>
        <v>-1.0000000006</v>
      </c>
      <c r="BF232" s="29">
        <f t="shared" si="212"/>
        <v>-1.0000000006</v>
      </c>
      <c r="BG232" s="18">
        <f t="shared" si="208"/>
        <v>0</v>
      </c>
      <c r="BH232" s="28">
        <f t="shared" si="209"/>
        <v>0</v>
      </c>
      <c r="BI232" s="14"/>
    </row>
    <row r="233" spans="1:61" hidden="1" x14ac:dyDescent="0.25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6"/>
      <c r="M233" s="16"/>
      <c r="N233" s="16"/>
      <c r="O233" s="16"/>
      <c r="P233" s="14"/>
      <c r="Q233" s="14"/>
      <c r="R233" s="14"/>
      <c r="S233" s="14"/>
      <c r="T233" s="14"/>
      <c r="U233" s="14"/>
      <c r="V233" s="14"/>
      <c r="W233" s="14"/>
      <c r="X233" s="14"/>
      <c r="Y233" s="16"/>
      <c r="Z233" s="14"/>
      <c r="AA233" s="14"/>
      <c r="AB233" s="23" t="str">
        <f>AB227</f>
        <v/>
      </c>
      <c r="AC233" s="31"/>
      <c r="AD233" s="32"/>
      <c r="AE233" s="14"/>
      <c r="AF233" s="16"/>
      <c r="AG233" s="16"/>
      <c r="AH233" s="16"/>
      <c r="AI233" s="16"/>
      <c r="AJ233" s="14"/>
      <c r="AK233" s="14"/>
      <c r="AL233" s="14"/>
      <c r="AM233" s="14"/>
      <c r="AN233" s="16"/>
      <c r="AO233" s="16"/>
      <c r="AP233" s="14"/>
      <c r="AQ233" s="14"/>
      <c r="AR233" s="14"/>
      <c r="AS233" s="14"/>
      <c r="AT233" s="14"/>
      <c r="AU233" s="31"/>
      <c r="AV233" s="14"/>
      <c r="AW233" s="14"/>
      <c r="AX233" s="14"/>
      <c r="AY233" s="14"/>
      <c r="AZ233" s="14"/>
      <c r="BA233" s="14"/>
      <c r="BB233" s="14"/>
      <c r="BC233" s="14"/>
      <c r="BD233" s="14"/>
      <c r="BE233" s="14"/>
      <c r="BF233" s="14"/>
      <c r="BG233" s="18"/>
      <c r="BH233" s="14"/>
      <c r="BI233" s="14"/>
    </row>
    <row r="234" spans="1:61" s="33" customFormat="1" ht="15" hidden="1" customHeight="1" x14ac:dyDescent="0.25">
      <c r="Y234" s="34"/>
      <c r="Z234" s="35"/>
      <c r="AA234" s="35"/>
      <c r="AB234" s="36"/>
      <c r="AC234" s="36"/>
      <c r="AD234" s="37"/>
      <c r="AE234" s="35"/>
      <c r="AF234" s="34"/>
      <c r="AG234" s="38"/>
      <c r="AH234" s="35"/>
      <c r="AI234" s="35"/>
      <c r="AJ234" s="35"/>
      <c r="AK234" s="35"/>
      <c r="AL234" s="35"/>
      <c r="AM234" s="35"/>
      <c r="AN234" s="35"/>
      <c r="AO234" s="35"/>
      <c r="AP234" s="35"/>
      <c r="AQ234" s="35"/>
      <c r="AR234" s="35"/>
      <c r="AS234" s="35"/>
      <c r="AT234" s="35"/>
      <c r="AU234" s="35"/>
      <c r="AV234" s="35"/>
      <c r="AW234" s="35"/>
      <c r="AX234" s="35"/>
      <c r="AY234" s="35"/>
      <c r="AZ234" s="35"/>
      <c r="BA234" s="35"/>
      <c r="BB234" s="35"/>
      <c r="BC234" s="35"/>
      <c r="BD234" s="35"/>
      <c r="BE234" s="35"/>
      <c r="BF234" s="35"/>
      <c r="BG234" s="35"/>
      <c r="BH234" s="35"/>
      <c r="BI234" s="35"/>
    </row>
    <row r="235" spans="1:61" s="40" customFormat="1" ht="18" hidden="1" customHeight="1" x14ac:dyDescent="0.25">
      <c r="A235" s="39" t="s">
        <v>23</v>
      </c>
      <c r="B235" s="39" t="s">
        <v>24</v>
      </c>
      <c r="C235" s="177" t="s">
        <v>25</v>
      </c>
      <c r="D235" s="178"/>
      <c r="E235" s="39" t="s">
        <v>26</v>
      </c>
      <c r="F235" s="179" t="s">
        <v>17</v>
      </c>
      <c r="G235" s="180"/>
      <c r="I235" s="39" t="s">
        <v>27</v>
      </c>
      <c r="J235" s="39" t="str">
        <f>J226</f>
        <v>OPEN - G</v>
      </c>
      <c r="K235" s="41" t="s">
        <v>4</v>
      </c>
      <c r="L235" s="42" t="s">
        <v>5</v>
      </c>
      <c r="M235" s="42" t="s">
        <v>6</v>
      </c>
      <c r="N235" s="42" t="s">
        <v>7</v>
      </c>
      <c r="O235" s="42" t="s">
        <v>8</v>
      </c>
      <c r="P235" s="42" t="s">
        <v>9</v>
      </c>
      <c r="Q235" s="43" t="s">
        <v>10</v>
      </c>
      <c r="R235" s="44" t="s">
        <v>11</v>
      </c>
      <c r="S235" s="39" t="s">
        <v>12</v>
      </c>
      <c r="T235" s="41" t="s">
        <v>13</v>
      </c>
      <c r="U235" s="42" t="s">
        <v>14</v>
      </c>
      <c r="V235" s="43" t="s">
        <v>15</v>
      </c>
      <c r="W235" s="44" t="s">
        <v>16</v>
      </c>
      <c r="Y235" s="34" t="s">
        <v>17</v>
      </c>
      <c r="Z235" s="34"/>
      <c r="AA235" s="34" t="s">
        <v>27</v>
      </c>
      <c r="AB235" s="34" t="s">
        <v>28</v>
      </c>
      <c r="AC235" s="34" t="s">
        <v>29</v>
      </c>
      <c r="AD235" s="45" t="s">
        <v>30</v>
      </c>
      <c r="AE235" s="34"/>
      <c r="AF235" s="46"/>
      <c r="AG235" s="47" t="s">
        <v>4</v>
      </c>
      <c r="AH235" s="46">
        <f>COUNTA(B219:B224)</f>
        <v>0</v>
      </c>
      <c r="AI235" s="48" t="s">
        <v>31</v>
      </c>
      <c r="AJ235" s="48" t="s">
        <v>32</v>
      </c>
      <c r="AK235" s="48"/>
      <c r="AL235" s="48" t="s">
        <v>33</v>
      </c>
      <c r="AM235" s="48" t="s">
        <v>34</v>
      </c>
      <c r="AN235" s="48" t="s">
        <v>35</v>
      </c>
      <c r="AO235" s="48" t="s">
        <v>36</v>
      </c>
      <c r="AP235" s="34" t="s">
        <v>37</v>
      </c>
      <c r="AQ235" s="34" t="s">
        <v>38</v>
      </c>
      <c r="AR235" s="34" t="s">
        <v>39</v>
      </c>
      <c r="AS235" s="34" t="s">
        <v>40</v>
      </c>
      <c r="AT235" s="34"/>
      <c r="AU235" s="49" t="s">
        <v>22</v>
      </c>
      <c r="AV235" s="35">
        <f t="shared" ref="AV235:BA235" si="217">AV226</f>
        <v>0</v>
      </c>
      <c r="AW235" s="35">
        <f t="shared" si="217"/>
        <v>0</v>
      </c>
      <c r="AX235" s="35">
        <f t="shared" si="217"/>
        <v>0</v>
      </c>
      <c r="AY235" s="35">
        <f t="shared" si="217"/>
        <v>0</v>
      </c>
      <c r="AZ235" s="35">
        <f t="shared" si="217"/>
        <v>0</v>
      </c>
      <c r="BA235" s="35">
        <f t="shared" si="217"/>
        <v>0</v>
      </c>
      <c r="BB235" s="130"/>
      <c r="BC235" s="130"/>
      <c r="BD235" s="130"/>
      <c r="BE235" s="130"/>
      <c r="BF235" s="130"/>
      <c r="BG235" s="130"/>
      <c r="BH235" s="130"/>
      <c r="BI235" s="34"/>
    </row>
    <row r="236" spans="1:61" s="33" customFormat="1" ht="18" hidden="1" customHeight="1" x14ac:dyDescent="0.25">
      <c r="A236" s="50" t="str">
        <f t="shared" ref="A236:A250" si="218">AG236</f>
        <v/>
      </c>
      <c r="B236" s="51" t="str">
        <f t="shared" ref="B236:B250" si="219">IF(AH236=0,"",(IF(AK236=0,"",AH236)))</f>
        <v/>
      </c>
      <c r="C236" s="52"/>
      <c r="D236" s="53"/>
      <c r="E236" s="51" t="str">
        <f t="shared" ref="E236:E250" si="220">IF(AK236=0,"",(IF(AH236=0,"",AK236)))</f>
        <v/>
      </c>
      <c r="F236" s="54"/>
      <c r="G236" s="55"/>
      <c r="I236" s="56" t="str">
        <f>IF(AA236="","",CONCATENATE(AA236,A218))</f>
        <v/>
      </c>
      <c r="J236" s="57" t="str">
        <f>IF(B219="","",VLOOKUP(AD236,BF227:BG232,2,FALSE))</f>
        <v/>
      </c>
      <c r="K236" s="58" t="str">
        <f>IFERROR(VLOOKUP(J236,AG227:AO232,2,FALSE),"")</f>
        <v/>
      </c>
      <c r="L236" s="59" t="str">
        <f>IFERROR(VLOOKUP(J236,AG227:AO232,3,FALSE),"")</f>
        <v/>
      </c>
      <c r="M236" s="59" t="str">
        <f>IFERROR(VLOOKUP(J236,AG227:AO232,4,FALSE),"")</f>
        <v/>
      </c>
      <c r="N236" s="59" t="str">
        <f>IFERROR(VLOOKUP(J236,AG227:AO232,5,FALSE),"")</f>
        <v/>
      </c>
      <c r="O236" s="59" t="str">
        <f>IFERROR(VLOOKUP(J236,AG227:AO232,6,FALSE),"")</f>
        <v/>
      </c>
      <c r="P236" s="59" t="str">
        <f>IFERROR(VLOOKUP(J236,AG227:AO232,7,FALSE),"")</f>
        <v/>
      </c>
      <c r="Q236" s="59" t="str">
        <f>IFERROR(VLOOKUP(J236,AG227:AO232,8,FALSE),"")</f>
        <v/>
      </c>
      <c r="R236" s="60" t="str">
        <f>IFERROR(VLOOKUP(J236,AG227:AO232,9,FALSE),"")</f>
        <v/>
      </c>
      <c r="S236" s="57" t="str">
        <f>IF(AA236="","",IF(AC236=AC237,(IF(AC236=-1,"","Shoot com o 2º")),IF(AA236=1,"",IF(AC236=AC242,(IF(AC236=-1,"","Shoot com o 1º")),IF(AC236=AC235,(IF(AC236=-1,"","Shoot com o 1º")),"")))))</f>
        <v/>
      </c>
      <c r="T236" s="61" t="str">
        <f>IFERROR(VLOOKUP(J236,AU244:BD249,8,FALSE),"")</f>
        <v/>
      </c>
      <c r="U236" s="62" t="str">
        <f>IFERROR(VLOOKUP(J236,AU244:BD249,9,FALSE),"")</f>
        <v/>
      </c>
      <c r="V236" s="62" t="str">
        <f>IFERROR(T236-U236,"")</f>
        <v/>
      </c>
      <c r="W236" s="63" t="str">
        <f>IFERROR(VLOOKUP(J236,AU244:BD249,10,FALSE),"")</f>
        <v/>
      </c>
      <c r="Y236" s="64" t="str">
        <f>IF(AA236="","",IFERROR(VLOOKUP(J236,BG227:BH232,2,FALSE),0))</f>
        <v/>
      </c>
      <c r="Z236" s="65"/>
      <c r="AA236" s="65" t="str">
        <f t="shared" ref="AA236:AA241" si="221">I227</f>
        <v/>
      </c>
      <c r="AB236" s="66" t="str">
        <f>VLOOKUP(J236,J227:AB232,13,FALSE)</f>
        <v/>
      </c>
      <c r="AC236" s="67" t="str">
        <f t="shared" ref="AC236:AC241" si="222">IFERROR(ROUNDDOWN(AD236,9),"")</f>
        <v/>
      </c>
      <c r="AD236" s="68" t="str">
        <f>IFERROR(LARGE(BF227:BF232,AA236),"")</f>
        <v/>
      </c>
      <c r="AE236" s="35"/>
      <c r="AF236" s="48">
        <f>IF(AG236="",AF235,AG236)</f>
        <v>0</v>
      </c>
      <c r="AG236" s="69" t="str">
        <f>IFERROR(IF(AH236="","",(IF(AK236=0,"",AG235+1))),AF235+1)</f>
        <v/>
      </c>
      <c r="AH236" s="70" t="str">
        <f>IF(AH235=2,B219,IF(AH235=3,B219,IF(AH235=4,B219,IF(AH235&gt;=5,B219,""))))</f>
        <v/>
      </c>
      <c r="AI236" s="71" t="str">
        <f t="shared" ref="AI236:AJ250" si="223">IF(C236="","",C236)</f>
        <v/>
      </c>
      <c r="AJ236" s="71" t="str">
        <f t="shared" si="223"/>
        <v/>
      </c>
      <c r="AK236" s="70" t="str">
        <f>IF(AH235=2,B220,IF(AH235=3,B221,IF(AH235=4,B222,IF(AH235&gt;=5,B223,""))))</f>
        <v/>
      </c>
      <c r="AL236" s="71" t="str">
        <f>IF(F236="","",F236)</f>
        <v/>
      </c>
      <c r="AM236" s="71" t="str">
        <f>IF(G236="","",G236)</f>
        <v/>
      </c>
      <c r="AN236" s="71" t="str">
        <f>IF(AL236="","-",(IF(AL236&gt;AM236,3,(IF(AL236=AM236,1,0)))))</f>
        <v>-</v>
      </c>
      <c r="AO236" s="71" t="str">
        <f>IF(AL236="","-",(IF(AL236&lt;AM236,3,(IF(AL236=AM236,1,0)))))</f>
        <v>-</v>
      </c>
      <c r="AP236" s="34" t="str">
        <f t="shared" ref="AP236:AP250" si="224">IF(AI236="","-",(IF(AI236&gt;AJ236,"V",(IF(AI236=AJ236,"E","D")))))</f>
        <v>-</v>
      </c>
      <c r="AQ236" s="34" t="str">
        <f t="shared" ref="AQ236:AQ250" si="225">IF(AI236="","-",(IF(AI236&lt;AJ236,"V",(IF(AI236=AJ236,"E","D")))))</f>
        <v>-</v>
      </c>
      <c r="AR236" s="34">
        <f t="shared" ref="AR236:AS250" si="226">IF(AP236="V",3,(IF(AP236="E",1,0)))</f>
        <v>0</v>
      </c>
      <c r="AS236" s="34">
        <f t="shared" si="226"/>
        <v>0</v>
      </c>
      <c r="AT236" s="35"/>
      <c r="AU236" s="35">
        <f t="shared" ref="AU236:AU241" si="227">AG227</f>
        <v>0</v>
      </c>
      <c r="AV236" s="35">
        <f>SUMIFS(AR236:AR250,AH236:AH250,AU236,AK236:AK250,AV235)+SUMIFS(AS236:AS250,AK236:AK250,AU236,AH236:AH250,AV235)</f>
        <v>0</v>
      </c>
      <c r="AW236" s="35">
        <f>SUMIFS(AR236:AR250,AH236:AH250,AU236,AK236:AK250,AW235)+SUMIFS(AS236:AS250,AK236:AK250,AU236,AH236:AH250,AW235)</f>
        <v>0</v>
      </c>
      <c r="AX236" s="35">
        <f>SUMIFS(AR236:AR250,AH236:AH250,AU236,AK236:AK250,AX235)+SUMIFS(AS236:AS250,AK236:AK250,AU236,AH236:AH250,AX235)</f>
        <v>0</v>
      </c>
      <c r="AY236" s="35">
        <f>SUMIFS(AR236:AR250,AH236:AH250,AU236,AK236:AK250,AY235)+SUMIFS(AS236:AS250,AK236:AK250,AU236,AH236:AH250,AY235)</f>
        <v>0</v>
      </c>
      <c r="AZ236" s="35">
        <f>SUMIFS(AR236:AR250,AH236:AH250,AU236,AK236:AK250,AZ235)+SUMIFS(AS236:AS250,AK236:AK250,AU236,AH236:AH250,AZ235)</f>
        <v>0</v>
      </c>
      <c r="BA236" s="35">
        <f>SUMIFS(AR236:AR250,AH236:AH250,AU236,AK236:AK250,BA235)+SUMIFS(AS236:AS250,AK236:AK250,AU236,AH236:AH250,BA235)</f>
        <v>0</v>
      </c>
      <c r="BB236" s="35"/>
      <c r="BC236" s="35"/>
      <c r="BD236" s="35"/>
      <c r="BE236" s="35"/>
      <c r="BF236" s="35"/>
      <c r="BG236" s="35"/>
      <c r="BH236" s="135"/>
      <c r="BI236" s="35"/>
    </row>
    <row r="237" spans="1:61" s="33" customFormat="1" ht="18" hidden="1" customHeight="1" x14ac:dyDescent="0.25">
      <c r="A237" s="56" t="str">
        <f t="shared" si="218"/>
        <v/>
      </c>
      <c r="B237" s="72" t="str">
        <f t="shared" si="219"/>
        <v/>
      </c>
      <c r="C237" s="73"/>
      <c r="D237" s="74"/>
      <c r="E237" s="72" t="str">
        <f t="shared" si="220"/>
        <v/>
      </c>
      <c r="F237" s="75"/>
      <c r="G237" s="76"/>
      <c r="I237" s="56" t="str">
        <f>IF(AA237="","",CONCATENATE(AA237,A218))</f>
        <v/>
      </c>
      <c r="J237" s="57" t="str">
        <f>IF(B220="","",VLOOKUP(AD237,BF227:BG232,2,FALSE))</f>
        <v/>
      </c>
      <c r="K237" s="58" t="str">
        <f>IFERROR(VLOOKUP(J237,AG227:AO232,2,FALSE),"")</f>
        <v/>
      </c>
      <c r="L237" s="59" t="str">
        <f>IFERROR(VLOOKUP(J237,AG227:AO232,3,FALSE),"")</f>
        <v/>
      </c>
      <c r="M237" s="59" t="str">
        <f>IFERROR(VLOOKUP(J237,AG227:AO232,4,FALSE),"")</f>
        <v/>
      </c>
      <c r="N237" s="59" t="str">
        <f>IFERROR(VLOOKUP(J237,AG227:AO232,5,FALSE),"")</f>
        <v/>
      </c>
      <c r="O237" s="59" t="str">
        <f>IFERROR(VLOOKUP(J237,AG227:AO232,6,FALSE),"")</f>
        <v/>
      </c>
      <c r="P237" s="59" t="str">
        <f>IFERROR(VLOOKUP(J237,AG227:AO232,7,FALSE),"")</f>
        <v/>
      </c>
      <c r="Q237" s="59" t="str">
        <f>IFERROR(VLOOKUP(J237,AG227:AO232,8,FALSE),"")</f>
        <v/>
      </c>
      <c r="R237" s="60" t="str">
        <f>IFERROR(VLOOKUP(J237,AG227:AO232,9,FALSE),"")</f>
        <v/>
      </c>
      <c r="S237" s="57" t="str">
        <f>IF(AA237="","",IF(AC237=AC238,(IF(AC237=-1,"","Shoot com o 3º")),IF(AA237=1,"",IF(AC237=AC242,(IF(AC237=-1,"","Shoot com o 1º")),IF(AC237=AC236,(IF(AC237=-1,"","Shoot com o 1º")),"")))))</f>
        <v/>
      </c>
      <c r="T237" s="61" t="str">
        <f>IFERROR(VLOOKUP(J237,AU244:BD249,8,FALSE),"")</f>
        <v/>
      </c>
      <c r="U237" s="62" t="str">
        <f>IFERROR(VLOOKUP(J237,AU244:BD249,9,FALSE),"")</f>
        <v/>
      </c>
      <c r="V237" s="62" t="str">
        <f t="shared" ref="V237:V241" si="228">IFERROR(T237-U237,"")</f>
        <v/>
      </c>
      <c r="W237" s="63" t="str">
        <f>IFERROR(VLOOKUP(J237,AU244:BD249,10,FALSE),"")</f>
        <v/>
      </c>
      <c r="Y237" s="64" t="str">
        <f>IF(AA237="","",IFERROR(VLOOKUP(J237,BG227:BH232,2,FALSE),0))</f>
        <v/>
      </c>
      <c r="Z237" s="65"/>
      <c r="AA237" s="65" t="str">
        <f t="shared" si="221"/>
        <v/>
      </c>
      <c r="AB237" s="66" t="str">
        <f>VLOOKUP(J237,J227:AB232,13,FALSE)</f>
        <v/>
      </c>
      <c r="AC237" s="67" t="str">
        <f t="shared" si="222"/>
        <v/>
      </c>
      <c r="AD237" s="68" t="str">
        <f>IFERROR(LARGE(BF227:BF232,AA237),"")</f>
        <v/>
      </c>
      <c r="AE237" s="35"/>
      <c r="AF237" s="48">
        <f t="shared" ref="AF237:AF250" si="229">IF(AG237="",AF236,AG237)</f>
        <v>0</v>
      </c>
      <c r="AG237" s="69" t="str">
        <f t="shared" ref="AG237:AG250" si="230">IFERROR(IF(AH237="","",(IF(AK237=0,"",AG236+1))),AF236+1)</f>
        <v/>
      </c>
      <c r="AH237" s="70" t="str">
        <f>IF(AH235=2,"",IF(AH235=3,B220,IF(AH235=4,B220,IF(AH235&gt;=5,B220,""))))</f>
        <v/>
      </c>
      <c r="AI237" s="71" t="str">
        <f t="shared" si="223"/>
        <v/>
      </c>
      <c r="AJ237" s="71" t="str">
        <f t="shared" si="223"/>
        <v/>
      </c>
      <c r="AK237" s="70" t="str">
        <f>IF(AH235=2,"",IF(AH235=3,B221,IF(AH235=4,B221,IF(AH235&gt;=5,B221,""))))</f>
        <v/>
      </c>
      <c r="AL237" s="71" t="str">
        <f t="shared" ref="AL237:AM250" si="231">IF(F237="","",F237)</f>
        <v/>
      </c>
      <c r="AM237" s="71" t="str">
        <f t="shared" si="231"/>
        <v/>
      </c>
      <c r="AN237" s="71" t="str">
        <f t="shared" ref="AN237:AN250" si="232">IF(AL237="","-",(IF(AL237&gt;AM237,3,(IF(AL237=AM237,1,0)))))</f>
        <v>-</v>
      </c>
      <c r="AO237" s="71" t="str">
        <f t="shared" ref="AO237:AO250" si="233">IF(AL237="","-",(IF(AL237&lt;AM237,3,(IF(AL237=AM237,1,0)))))</f>
        <v>-</v>
      </c>
      <c r="AP237" s="34" t="str">
        <f t="shared" si="224"/>
        <v>-</v>
      </c>
      <c r="AQ237" s="34" t="str">
        <f t="shared" si="225"/>
        <v>-</v>
      </c>
      <c r="AR237" s="34">
        <f t="shared" si="226"/>
        <v>0</v>
      </c>
      <c r="AS237" s="34">
        <f t="shared" si="226"/>
        <v>0</v>
      </c>
      <c r="AT237" s="35"/>
      <c r="AU237" s="35">
        <f t="shared" si="227"/>
        <v>0</v>
      </c>
      <c r="AV237" s="35">
        <f>SUMIFS(AR236:AR250,AH236:AH250,AU237,AK236:AK250,AV235)+SUMIFS(AS236:AS250,AK236:AK250,AU237,AH236:AH250,AV235)</f>
        <v>0</v>
      </c>
      <c r="AW237" s="35">
        <f>SUMIFS(AR236:AR250,AH236:AH250,AU237,AK236:AK250,AW235)+SUMIFS(AS236:AS250,AK236:AK250,AU237,AH236:AH250,AW235)</f>
        <v>0</v>
      </c>
      <c r="AX237" s="35">
        <f>SUMIFS(AR236:AR250,AH236:AH250,AU237,AK236:AK250,AX235)+SUMIFS(AS236:AS250,AK236:AK250,AU237,AH236:AH250,AX235)</f>
        <v>0</v>
      </c>
      <c r="AY237" s="35">
        <f>SUMIFS(AR236:AR250,AH236:AH250,AU237,AK236:AK250,AY235)+SUMIFS(AS236:AS250,AK236:AK250,AU237,AH236:AH250,AY235)</f>
        <v>0</v>
      </c>
      <c r="AZ237" s="35">
        <f>SUMIFS(AR236:AR250,AH236:AH250,AU237,AK236:AK250,AZ235)+SUMIFS(AS236:AS250,AK236:AK250,AU237,AH236:AH250,AZ235)</f>
        <v>0</v>
      </c>
      <c r="BA237" s="35">
        <f>SUMIFS(AR236:AR250,AH236:AH250,AU237,AK236:AK250,BA235)+SUMIFS(AS236:AS250,AK236:AK250,AU237,AH236:AH250,BA235)</f>
        <v>0</v>
      </c>
      <c r="BB237" s="35"/>
      <c r="BC237" s="35"/>
      <c r="BD237" s="35"/>
      <c r="BE237" s="35"/>
      <c r="BF237" s="35"/>
      <c r="BG237" s="35"/>
      <c r="BH237" s="131"/>
      <c r="BI237" s="35"/>
    </row>
    <row r="238" spans="1:61" s="33" customFormat="1" ht="18" hidden="1" customHeight="1" x14ac:dyDescent="0.25">
      <c r="A238" s="56" t="str">
        <f t="shared" si="218"/>
        <v/>
      </c>
      <c r="B238" s="72" t="str">
        <f t="shared" si="219"/>
        <v/>
      </c>
      <c r="C238" s="73"/>
      <c r="D238" s="74"/>
      <c r="E238" s="72" t="str">
        <f t="shared" si="220"/>
        <v/>
      </c>
      <c r="F238" s="75"/>
      <c r="G238" s="76"/>
      <c r="I238" s="56" t="str">
        <f>IF(AA238="","",CONCATENATE(AA238,A218))</f>
        <v/>
      </c>
      <c r="J238" s="57" t="str">
        <f>IF(B221="","",VLOOKUP(AD238,BF227:BG232,2,FALSE))</f>
        <v/>
      </c>
      <c r="K238" s="58" t="str">
        <f>IFERROR(VLOOKUP(J238,AG227:AO232,2,FALSE),"")</f>
        <v/>
      </c>
      <c r="L238" s="59" t="str">
        <f>IFERROR(VLOOKUP(J238,AG227:AO232,3,FALSE),"")</f>
        <v/>
      </c>
      <c r="M238" s="59" t="str">
        <f>IFERROR(VLOOKUP(J238,AG227:AO232,4,FALSE),"")</f>
        <v/>
      </c>
      <c r="N238" s="59" t="str">
        <f>IFERROR(VLOOKUP(J238,AG227:AO232,5,FALSE),"")</f>
        <v/>
      </c>
      <c r="O238" s="59" t="str">
        <f>IFERROR(VLOOKUP(J238,AG227:AO232,6,FALSE),"")</f>
        <v/>
      </c>
      <c r="P238" s="59" t="str">
        <f>IFERROR(VLOOKUP(J238,AG227:AO232,7,FALSE),"")</f>
        <v/>
      </c>
      <c r="Q238" s="59" t="str">
        <f>IFERROR(VLOOKUP(J238,AG227:AO232,8,FALSE),"")</f>
        <v/>
      </c>
      <c r="R238" s="60" t="str">
        <f>IFERROR(VLOOKUP(J238,AG227:AO232,9,FALSE),"")</f>
        <v/>
      </c>
      <c r="S238" s="57" t="str">
        <f>IF(AA238="","",IF(AC238=AC239,(IF(AC238=-1,"","Shoot com o 4º")),IF(AA238=1,"",IF(AC238=AC242,(IF(AC238=-1,"","Shoot com o 1º")),IF(AC238=AC237,(IF(AC238=-1,"","Shoot com o 2º")),"")))))</f>
        <v/>
      </c>
      <c r="T238" s="61" t="str">
        <f>IFERROR(VLOOKUP(J238,AU244:BD249,8,FALSE),"")</f>
        <v/>
      </c>
      <c r="U238" s="62" t="str">
        <f>IFERROR(VLOOKUP(J238,AU244:BD249,9,FALSE),"")</f>
        <v/>
      </c>
      <c r="V238" s="62" t="str">
        <f t="shared" si="228"/>
        <v/>
      </c>
      <c r="W238" s="63" t="str">
        <f>IFERROR(VLOOKUP(J238,AU244:BD249,10,FALSE),"")</f>
        <v/>
      </c>
      <c r="Y238" s="64" t="str">
        <f>IF(AA238="","",IFERROR(VLOOKUP(J238,BG227:BH232,2,FALSE),0))</f>
        <v/>
      </c>
      <c r="Z238" s="65"/>
      <c r="AA238" s="65" t="str">
        <f t="shared" si="221"/>
        <v/>
      </c>
      <c r="AB238" s="66" t="str">
        <f>VLOOKUP(J238,J227:AB232,13,FALSE)</f>
        <v/>
      </c>
      <c r="AC238" s="67" t="str">
        <f t="shared" si="222"/>
        <v/>
      </c>
      <c r="AD238" s="68" t="str">
        <f>IFERROR(LARGE(BF227:BF232,AA238),"")</f>
        <v/>
      </c>
      <c r="AE238" s="35"/>
      <c r="AF238" s="48">
        <f t="shared" si="229"/>
        <v>0</v>
      </c>
      <c r="AG238" s="69" t="str">
        <f t="shared" si="230"/>
        <v/>
      </c>
      <c r="AH238" s="70" t="str">
        <f>IF(AH235=2,"",IF(AH235=3,B219,IF(AH235=4,B219,IF(AH235&gt;=5,B222,""))))</f>
        <v/>
      </c>
      <c r="AI238" s="71" t="str">
        <f t="shared" si="223"/>
        <v/>
      </c>
      <c r="AJ238" s="71" t="str">
        <f t="shared" si="223"/>
        <v/>
      </c>
      <c r="AK238" s="70" t="str">
        <f>IF(AH235=2,"",IF(AH235=3,B220,IF(AH235=4,B221,IF(AH235&gt;=5,B224,""))))</f>
        <v/>
      </c>
      <c r="AL238" s="71" t="str">
        <f t="shared" si="231"/>
        <v/>
      </c>
      <c r="AM238" s="71" t="str">
        <f t="shared" si="231"/>
        <v/>
      </c>
      <c r="AN238" s="71" t="str">
        <f t="shared" si="232"/>
        <v>-</v>
      </c>
      <c r="AO238" s="71" t="str">
        <f t="shared" si="233"/>
        <v>-</v>
      </c>
      <c r="AP238" s="34" t="str">
        <f t="shared" si="224"/>
        <v>-</v>
      </c>
      <c r="AQ238" s="34" t="str">
        <f t="shared" si="225"/>
        <v>-</v>
      </c>
      <c r="AR238" s="34">
        <f t="shared" si="226"/>
        <v>0</v>
      </c>
      <c r="AS238" s="34">
        <f t="shared" si="226"/>
        <v>0</v>
      </c>
      <c r="AT238" s="35"/>
      <c r="AU238" s="35">
        <f t="shared" si="227"/>
        <v>0</v>
      </c>
      <c r="AV238" s="35">
        <f>SUMIFS(AR236:AR250,AH236:AH250,AU238,AK236:AK250,AV235)+SUMIFS(AS236:AS250,AK236:AK250,AU238,AH236:AH250,AV235)</f>
        <v>0</v>
      </c>
      <c r="AW238" s="35">
        <f>SUMIFS(AR236:AR250,AH236:AH250,AU238,AK236:AK250,AW235)+SUMIFS(AS236:AS250,AK236:AK250,AU238,AH236:AH250,AW235)</f>
        <v>0</v>
      </c>
      <c r="AX238" s="35">
        <f>SUMIFS(AR236:AR250,AH236:AH250,AU238,AK236:AK250,AX235)+SUMIFS(AS236:AS250,AK236:AK250,AU238,AH236:AH250,AX235)</f>
        <v>0</v>
      </c>
      <c r="AY238" s="35">
        <f>SUMIFS(AR236:AR250,AH236:AH250,AU238,AK236:AK250,AY235)+SUMIFS(AS236:AS250,AK236:AK250,AU238,AH236:AH250,AY235)</f>
        <v>0</v>
      </c>
      <c r="AZ238" s="35">
        <f>SUMIFS(AR236:AR250,AH236:AH250,AU238,AK236:AK250,AZ235)+SUMIFS(AS236:AS250,AK236:AK250,AU238,AH236:AH250,AZ235)</f>
        <v>0</v>
      </c>
      <c r="BA238" s="35">
        <f>SUMIFS(AR236:AR250,AH236:AH250,AU238,AK236:AK250,BA235)+SUMIFS(AS236:AS250,AK236:AK250,AU238,AH236:AH250,BA235)</f>
        <v>0</v>
      </c>
      <c r="BB238" s="35"/>
      <c r="BC238" s="35"/>
      <c r="BD238" s="35"/>
      <c r="BE238" s="35"/>
      <c r="BF238" s="35"/>
      <c r="BG238" s="35"/>
      <c r="BH238" s="131"/>
      <c r="BI238" s="35"/>
    </row>
    <row r="239" spans="1:61" s="33" customFormat="1" ht="18" hidden="1" customHeight="1" x14ac:dyDescent="0.25">
      <c r="A239" s="56" t="str">
        <f t="shared" si="218"/>
        <v/>
      </c>
      <c r="B239" s="72" t="str">
        <f t="shared" si="219"/>
        <v/>
      </c>
      <c r="C239" s="73"/>
      <c r="D239" s="74"/>
      <c r="E239" s="72" t="str">
        <f t="shared" si="220"/>
        <v/>
      </c>
      <c r="F239" s="75"/>
      <c r="G239" s="76"/>
      <c r="I239" s="56" t="str">
        <f>IF(AA239="","",CONCATENATE(AA239,A218))</f>
        <v/>
      </c>
      <c r="J239" s="57" t="str">
        <f>IF(B222="","",VLOOKUP(AD239,BF227:BG232,2,FALSE))</f>
        <v/>
      </c>
      <c r="K239" s="58" t="str">
        <f>IFERROR(VLOOKUP(J239,AG227:AO232,2,FALSE),"")</f>
        <v/>
      </c>
      <c r="L239" s="59" t="str">
        <f>IFERROR(VLOOKUP(J239,AG227:AO232,3,FALSE),"")</f>
        <v/>
      </c>
      <c r="M239" s="59" t="str">
        <f>IFERROR(VLOOKUP(J239,AG227:AO232,4,FALSE),"")</f>
        <v/>
      </c>
      <c r="N239" s="59" t="str">
        <f>IFERROR(VLOOKUP(J239,AG227:AO232,5,FALSE),"")</f>
        <v/>
      </c>
      <c r="O239" s="59" t="str">
        <f>IFERROR(VLOOKUP(J239,AG227:AO232,6,FALSE),"")</f>
        <v/>
      </c>
      <c r="P239" s="59" t="str">
        <f>IFERROR(VLOOKUP(J239,AG227:AO232,7,FALSE),"")</f>
        <v/>
      </c>
      <c r="Q239" s="59" t="str">
        <f>IFERROR(VLOOKUP(J239,AG227:AO232,8,FALSE),"")</f>
        <v/>
      </c>
      <c r="R239" s="60" t="str">
        <f>IFERROR(VLOOKUP(J239,AG227:AO232,9,FALSE),"")</f>
        <v/>
      </c>
      <c r="S239" s="57" t="str">
        <f>IF(AA239="","",IF(AC239=AC240,(IF(AC239=-1,"","Shoot com o 5º")),IF(AA239=1,"",IF(AC239=AC242,(IF(AC239=-1,"","Shoot com o 1º")),IF(AC239=AC238,(IF(AC239=-1,"","Shoot com o 3º")),"")))))</f>
        <v/>
      </c>
      <c r="T239" s="61" t="str">
        <f>IFERROR(VLOOKUP(J239,AU244:BD249,8,FALSE),"")</f>
        <v/>
      </c>
      <c r="U239" s="62" t="str">
        <f>IFERROR(VLOOKUP(J239,AU244:BD249,9,FALSE),"")</f>
        <v/>
      </c>
      <c r="V239" s="62" t="str">
        <f t="shared" si="228"/>
        <v/>
      </c>
      <c r="W239" s="63" t="str">
        <f>IFERROR(VLOOKUP(J239,AU244:BD249,10,FALSE),"")</f>
        <v/>
      </c>
      <c r="Y239" s="64" t="str">
        <f>IF(AA239="","",IFERROR(VLOOKUP(J239,BG227:BH232,2,FALSE),0))</f>
        <v/>
      </c>
      <c r="Z239" s="65"/>
      <c r="AA239" s="65" t="str">
        <f t="shared" si="221"/>
        <v/>
      </c>
      <c r="AB239" s="66" t="str">
        <f>VLOOKUP(J239,J227:AB232,13,FALSE)</f>
        <v/>
      </c>
      <c r="AC239" s="67" t="str">
        <f t="shared" si="222"/>
        <v/>
      </c>
      <c r="AD239" s="68" t="str">
        <f>IFERROR(LARGE(BF227:BF232,AA239),"")</f>
        <v/>
      </c>
      <c r="AE239" s="35"/>
      <c r="AF239" s="48">
        <f t="shared" si="229"/>
        <v>0</v>
      </c>
      <c r="AG239" s="69" t="str">
        <f t="shared" si="230"/>
        <v/>
      </c>
      <c r="AH239" s="70" t="str">
        <f>IF(AH235=2,"",IF(AH235=3,"",IF(AH235=4,B220,IF(AH235&gt;=5,B220,""))))</f>
        <v/>
      </c>
      <c r="AI239" s="71" t="str">
        <f t="shared" si="223"/>
        <v/>
      </c>
      <c r="AJ239" s="71" t="str">
        <f t="shared" si="223"/>
        <v/>
      </c>
      <c r="AK239" s="70" t="str">
        <f>IF(AH235=2,"",IF(AH235=3,"",IF(AH235=4,B222,IF(AH235&gt;=5,B222,""))))</f>
        <v/>
      </c>
      <c r="AL239" s="71" t="str">
        <f t="shared" si="231"/>
        <v/>
      </c>
      <c r="AM239" s="71" t="str">
        <f t="shared" si="231"/>
        <v/>
      </c>
      <c r="AN239" s="71" t="str">
        <f t="shared" si="232"/>
        <v>-</v>
      </c>
      <c r="AO239" s="71" t="str">
        <f t="shared" si="233"/>
        <v>-</v>
      </c>
      <c r="AP239" s="34" t="str">
        <f t="shared" si="224"/>
        <v>-</v>
      </c>
      <c r="AQ239" s="34" t="str">
        <f t="shared" si="225"/>
        <v>-</v>
      </c>
      <c r="AR239" s="34">
        <f t="shared" si="226"/>
        <v>0</v>
      </c>
      <c r="AS239" s="34">
        <f t="shared" si="226"/>
        <v>0</v>
      </c>
      <c r="AT239" s="35"/>
      <c r="AU239" s="35">
        <f t="shared" si="227"/>
        <v>0</v>
      </c>
      <c r="AV239" s="35">
        <f>SUMIFS(AR236:AR250,AH236:AH250,AU239,AK236:AK250,AV235)+SUMIFS(AS236:AS250,AK236:AK250,AU239,AH236:AH250,AV235)</f>
        <v>0</v>
      </c>
      <c r="AW239" s="35">
        <f>SUMIFS(AR236:AR250,AH236:AH250,AU239,AK236:AK250,AW235)+SUMIFS(AS236:AS250,AK236:AK250,AU239,AH236:AH250,AW235)</f>
        <v>0</v>
      </c>
      <c r="AX239" s="35">
        <f>SUMIFS(AR236:AR250,AH236:AH250,AU239,AK236:AK250,AX235)+SUMIFS(AS236:AS250,AK236:AK250,AU239,AH236:AH250,AX235)</f>
        <v>0</v>
      </c>
      <c r="AY239" s="35">
        <f>SUMIFS(AR236:AR250,AH236:AH250,AU239,AK236:AK250,AY235)+SUMIFS(AS236:AS250,AK236:AK250,AU239,AH236:AH250,AY235)</f>
        <v>0</v>
      </c>
      <c r="AZ239" s="35">
        <f>SUMIFS(AR236:AR250,AH236:AH250,AU239,AK236:AK250,AZ235)+SUMIFS(AS236:AS250,AK236:AK250,AU239,AH236:AH250,AZ235)</f>
        <v>0</v>
      </c>
      <c r="BA239" s="35">
        <f>SUMIFS(AR236:AR250,AH236:AH250,AU239,AK236:AK250,BA235)+SUMIFS(AS236:AS250,AK236:AK250,AU239,AH236:AH250,BA235)</f>
        <v>0</v>
      </c>
      <c r="BB239" s="35"/>
      <c r="BC239" s="35"/>
      <c r="BD239" s="35"/>
      <c r="BE239" s="35"/>
      <c r="BF239" s="35"/>
      <c r="BG239" s="35"/>
      <c r="BH239" s="131"/>
      <c r="BI239" s="35"/>
    </row>
    <row r="240" spans="1:61" s="33" customFormat="1" ht="18" hidden="1" customHeight="1" x14ac:dyDescent="0.25">
      <c r="A240" s="56" t="str">
        <f t="shared" si="218"/>
        <v/>
      </c>
      <c r="B240" s="72" t="str">
        <f t="shared" si="219"/>
        <v/>
      </c>
      <c r="C240" s="73"/>
      <c r="D240" s="74"/>
      <c r="E240" s="72" t="str">
        <f t="shared" si="220"/>
        <v/>
      </c>
      <c r="F240" s="75"/>
      <c r="G240" s="76"/>
      <c r="I240" s="56" t="str">
        <f>IF(AA240="","",CONCATENATE(AA240,A218))</f>
        <v/>
      </c>
      <c r="J240" s="57" t="str">
        <f>IF(B223="","",VLOOKUP(AD240,BF227:BG232,2,FALSE))</f>
        <v/>
      </c>
      <c r="K240" s="58" t="str">
        <f>IFERROR(VLOOKUP(J240,AG227:AO232,2,FALSE),"")</f>
        <v/>
      </c>
      <c r="L240" s="59" t="str">
        <f>IFERROR(VLOOKUP(J240,AG227:AO232,3,FALSE),"")</f>
        <v/>
      </c>
      <c r="M240" s="59" t="str">
        <f>IFERROR(VLOOKUP(J240,AG227:AO232,4,FALSE),"")</f>
        <v/>
      </c>
      <c r="N240" s="59" t="str">
        <f>IFERROR(VLOOKUP(J240,AG227:AO232,5,FALSE),"")</f>
        <v/>
      </c>
      <c r="O240" s="59" t="str">
        <f>IFERROR(VLOOKUP(J240,AG227:AO232,6,FALSE),"")</f>
        <v/>
      </c>
      <c r="P240" s="59" t="str">
        <f>IFERROR(VLOOKUP(J240,AG227:AO232,7,FALSE),"")</f>
        <v/>
      </c>
      <c r="Q240" s="59" t="str">
        <f>IFERROR(VLOOKUP(J240,AG227:AO232,8,FALSE),"")</f>
        <v/>
      </c>
      <c r="R240" s="60" t="str">
        <f>IFERROR(VLOOKUP(J240,AG227:AO232,9,FALSE),"")</f>
        <v/>
      </c>
      <c r="S240" s="57" t="str">
        <f>IF(AA240="","",IF(AC240=AC241,(IF(AC240=-1,"","Shoot com o 6º")),IF(AA240=1,"",IF(AC240=AC242,(IF(AC240=-1,"","Shoot com o 1º")),IF(AC240=AC239,(IF(AC240=-1,"","Shoot com o 4º")),"")))))</f>
        <v/>
      </c>
      <c r="T240" s="61" t="str">
        <f>IFERROR(VLOOKUP(J240,AU244:BD249,8,FALSE),"")</f>
        <v/>
      </c>
      <c r="U240" s="62" t="str">
        <f>IFERROR(VLOOKUP(J240,AU244:BD249,9,FALSE),"")</f>
        <v/>
      </c>
      <c r="V240" s="62" t="str">
        <f t="shared" si="228"/>
        <v/>
      </c>
      <c r="W240" s="63" t="str">
        <f>IFERROR(VLOOKUP(J240,AU244:BD249,10,FALSE),"")</f>
        <v/>
      </c>
      <c r="Y240" s="64" t="str">
        <f>IF(AA240="","",IFERROR(VLOOKUP(J240,BG227:BH232,2,FALSE),0))</f>
        <v/>
      </c>
      <c r="Z240" s="65"/>
      <c r="AA240" s="65" t="str">
        <f t="shared" si="221"/>
        <v/>
      </c>
      <c r="AB240" s="66" t="str">
        <f>VLOOKUP(J240,J227:AB232,13,FALSE)</f>
        <v/>
      </c>
      <c r="AC240" s="67" t="str">
        <f t="shared" si="222"/>
        <v/>
      </c>
      <c r="AD240" s="68" t="str">
        <f>IFERROR(LARGE(BF227:BF232,AA240),"")</f>
        <v/>
      </c>
      <c r="AE240" s="35"/>
      <c r="AF240" s="48">
        <f t="shared" si="229"/>
        <v>0</v>
      </c>
      <c r="AG240" s="69" t="str">
        <f t="shared" si="230"/>
        <v/>
      </c>
      <c r="AH240" s="70" t="str">
        <f>IF(AH235=2,"",IF(AH235=3,"",IF(AH235=4,B219,IF(AH235&gt;=5,B221,""))))</f>
        <v/>
      </c>
      <c r="AI240" s="71" t="str">
        <f t="shared" si="223"/>
        <v/>
      </c>
      <c r="AJ240" s="71" t="str">
        <f t="shared" si="223"/>
        <v/>
      </c>
      <c r="AK240" s="70" t="str">
        <f>IF(AH235=2,"",IF(AH235=3,"",IF(AH235=4,B220,IF(AH235&gt;=5,B223,""))))</f>
        <v/>
      </c>
      <c r="AL240" s="71" t="str">
        <f t="shared" si="231"/>
        <v/>
      </c>
      <c r="AM240" s="71" t="str">
        <f t="shared" si="231"/>
        <v/>
      </c>
      <c r="AN240" s="71" t="str">
        <f t="shared" si="232"/>
        <v>-</v>
      </c>
      <c r="AO240" s="71" t="str">
        <f t="shared" si="233"/>
        <v>-</v>
      </c>
      <c r="AP240" s="34" t="str">
        <f t="shared" si="224"/>
        <v>-</v>
      </c>
      <c r="AQ240" s="34" t="str">
        <f t="shared" si="225"/>
        <v>-</v>
      </c>
      <c r="AR240" s="34">
        <f t="shared" si="226"/>
        <v>0</v>
      </c>
      <c r="AS240" s="34">
        <f t="shared" si="226"/>
        <v>0</v>
      </c>
      <c r="AT240" s="35"/>
      <c r="AU240" s="35">
        <f t="shared" si="227"/>
        <v>0</v>
      </c>
      <c r="AV240" s="35">
        <f>SUMIFS(AR236:AR250,AH236:AH250,AU240,AK236:AK250,AV235)+SUMIFS(AS236:AS250,AK236:AK250,AU240,AH236:AH250,AV235)</f>
        <v>0</v>
      </c>
      <c r="AW240" s="35">
        <f>SUMIFS(AR236:AR250,AH236:AH250,AU240,AK236:AK250,AW235)+SUMIFS(AS236:AS250,AK236:AK250,AU240,AH236:AH250,AW235)</f>
        <v>0</v>
      </c>
      <c r="AX240" s="35">
        <f>SUMIFS(AR236:AR250,AH236:AH250,AU240,AK236:AK250,AX235)+SUMIFS(AS236:AS250,AK236:AK250,AU240,AH236:AH250,AX235)</f>
        <v>0</v>
      </c>
      <c r="AY240" s="35">
        <f>SUMIFS(AR236:AR250,AH236:AH250,AU240,AK236:AK250,AY235)+SUMIFS(AS236:AS250,AK236:AK250,AU240,AH236:AH250,AY235)</f>
        <v>0</v>
      </c>
      <c r="AZ240" s="35">
        <f>SUMIFS(AR236:AR250,AH236:AH250,AU240,AK236:AK250,AZ235)+SUMIFS(AS236:AS250,AK236:AK250,AU240,AH236:AH250,AZ235)</f>
        <v>0</v>
      </c>
      <c r="BA240" s="35">
        <f>SUMIFS(AR236:AR250,AH236:AH250,AU240,AK236:AK250,BA235)+SUMIFS(AS236:AS250,AK236:AK250,AU240,AH236:AH250,BA235)</f>
        <v>0</v>
      </c>
      <c r="BB240" s="35"/>
      <c r="BC240" s="35"/>
      <c r="BD240" s="35"/>
      <c r="BE240" s="35"/>
      <c r="BF240" s="35"/>
      <c r="BG240" s="35"/>
      <c r="BH240" s="131"/>
      <c r="BI240" s="35"/>
    </row>
    <row r="241" spans="1:61" s="33" customFormat="1" ht="18" hidden="1" customHeight="1" x14ac:dyDescent="0.25">
      <c r="A241" s="56" t="str">
        <f t="shared" si="218"/>
        <v/>
      </c>
      <c r="B241" s="72" t="str">
        <f t="shared" si="219"/>
        <v/>
      </c>
      <c r="C241" s="73"/>
      <c r="D241" s="74"/>
      <c r="E241" s="72" t="str">
        <f t="shared" si="220"/>
        <v/>
      </c>
      <c r="F241" s="75"/>
      <c r="G241" s="76"/>
      <c r="I241" s="56" t="str">
        <f>IF(AA241="","",CONCATENATE(AA241,A218))</f>
        <v/>
      </c>
      <c r="J241" s="57" t="str">
        <f>IF(B224="","",VLOOKUP(AD241,BF227:BG232,2,FALSE))</f>
        <v/>
      </c>
      <c r="K241" s="58" t="str">
        <f>IFERROR(VLOOKUP(J241,AG227:AO232,2,FALSE),"")</f>
        <v/>
      </c>
      <c r="L241" s="59" t="str">
        <f>IFERROR(VLOOKUP(J241,AG227:AO232,3,FALSE),"")</f>
        <v/>
      </c>
      <c r="M241" s="59" t="str">
        <f>IFERROR(VLOOKUP(J241,AG227:AO232,4,FALSE),"")</f>
        <v/>
      </c>
      <c r="N241" s="59" t="str">
        <f>IFERROR(VLOOKUP(J241,AG227:AO232,5,FALSE),"")</f>
        <v/>
      </c>
      <c r="O241" s="59" t="str">
        <f>IFERROR(VLOOKUP(J241,AG227:AO232,6,FALSE),"")</f>
        <v/>
      </c>
      <c r="P241" s="59" t="str">
        <f>IFERROR(VLOOKUP(J241,AG227:AO232,7,FALSE),"")</f>
        <v/>
      </c>
      <c r="Q241" s="59" t="str">
        <f>IFERROR(VLOOKUP(J241,AG227:AO232,8,FALSE),"")</f>
        <v/>
      </c>
      <c r="R241" s="60" t="str">
        <f>IFERROR(VLOOKUP(J241,AG227:AO232,9,FALSE),"")</f>
        <v/>
      </c>
      <c r="S241" s="57" t="str">
        <f>IF(AA241="","",IF(AC241=AC242,(IF(AC241=-1,"","Shoot com o 1º")),IF(AA241=1,"",IF(AC241=AC242,(IF(AC241=-1,"","Shoot com o 1º")),IF(AC241=AC240,(IF(AC241=-1,"","Shoot com o 5º")),"")))))</f>
        <v/>
      </c>
      <c r="T241" s="61" t="str">
        <f>IFERROR(VLOOKUP(J241,AU244:BD249,8,FALSE),"")</f>
        <v/>
      </c>
      <c r="U241" s="62" t="str">
        <f>IFERROR(VLOOKUP(J241,AU244:BD249,9,FALSE),"")</f>
        <v/>
      </c>
      <c r="V241" s="62" t="str">
        <f t="shared" si="228"/>
        <v/>
      </c>
      <c r="W241" s="63" t="str">
        <f>IFERROR(VLOOKUP(J241,AU244:BD249,10,FALSE),"")</f>
        <v/>
      </c>
      <c r="Y241" s="64" t="str">
        <f>IF(AA241="","",IFERROR(VLOOKUP(J241,BG227:BH232,2,FALSE),0))</f>
        <v/>
      </c>
      <c r="Z241" s="65"/>
      <c r="AA241" s="65" t="str">
        <f t="shared" si="221"/>
        <v/>
      </c>
      <c r="AB241" s="66" t="str">
        <f>VLOOKUP(J241,J227:AB232,13,FALSE)</f>
        <v/>
      </c>
      <c r="AC241" s="67" t="str">
        <f t="shared" si="222"/>
        <v/>
      </c>
      <c r="AD241" s="68" t="str">
        <f>IFERROR(LARGE(BF227:BF232,AA241),"")</f>
        <v/>
      </c>
      <c r="AE241" s="35"/>
      <c r="AF241" s="48">
        <f t="shared" si="229"/>
        <v>0</v>
      </c>
      <c r="AG241" s="69" t="str">
        <f t="shared" si="230"/>
        <v/>
      </c>
      <c r="AH241" s="70" t="str">
        <f>IF(AH235=2,"",IF(AH235=3,"",IF(AH235=4,B221,IF(AH235&gt;=5,B219,""))))</f>
        <v/>
      </c>
      <c r="AI241" s="71" t="str">
        <f t="shared" si="223"/>
        <v/>
      </c>
      <c r="AJ241" s="71" t="str">
        <f t="shared" si="223"/>
        <v/>
      </c>
      <c r="AK241" s="70" t="str">
        <f>IF(AH235=2,"",IF(AH235=3,"",IF(AH235=4,B222,IF(AH235&gt;=5,B224,""))))</f>
        <v/>
      </c>
      <c r="AL241" s="71" t="str">
        <f t="shared" si="231"/>
        <v/>
      </c>
      <c r="AM241" s="71" t="str">
        <f t="shared" si="231"/>
        <v/>
      </c>
      <c r="AN241" s="71" t="str">
        <f t="shared" si="232"/>
        <v>-</v>
      </c>
      <c r="AO241" s="71" t="str">
        <f t="shared" si="233"/>
        <v>-</v>
      </c>
      <c r="AP241" s="34" t="str">
        <f t="shared" si="224"/>
        <v>-</v>
      </c>
      <c r="AQ241" s="34" t="str">
        <f t="shared" si="225"/>
        <v>-</v>
      </c>
      <c r="AR241" s="34">
        <f t="shared" si="226"/>
        <v>0</v>
      </c>
      <c r="AS241" s="34">
        <f t="shared" si="226"/>
        <v>0</v>
      </c>
      <c r="AT241" s="35"/>
      <c r="AU241" s="35">
        <f t="shared" si="227"/>
        <v>0</v>
      </c>
      <c r="AV241" s="35">
        <f>SUMIFS(AR236:AR250,AH236:AH250,AU241,AK236:AK250,AV235)+SUMIFS(AS236:AS250,AK236:AK250,AU241,AH236:AH250,AV235)</f>
        <v>0</v>
      </c>
      <c r="AW241" s="35">
        <f>SUMIFS(AR236:AR250,AH236:AH250,AU241,AK236:AK250,AW235)+SUMIFS(AS236:AS250,AK236:AK250,AU241,AH236:AH250,AW235)</f>
        <v>0</v>
      </c>
      <c r="AX241" s="35">
        <f>SUMIFS(AR236:AR250,AH236:AH250,AU241,AK236:AK250,AX235)+SUMIFS(AS236:AS250,AK236:AK250,AU241,AH236:AH250,AX235)</f>
        <v>0</v>
      </c>
      <c r="AY241" s="35">
        <f>SUMIFS(AR236:AR250,AH236:AH250,AU241,AK236:AK250,AY235)+SUMIFS(AS236:AS250,AK236:AK250,AU241,AH236:AH250,AY235)</f>
        <v>0</v>
      </c>
      <c r="AZ241" s="35">
        <f>SUMIFS(AR236:AR250,AH236:AH250,AU241,AK236:AK250,AZ235)+SUMIFS(AS236:AS250,AK236:AK250,AU241,AH236:AH250,AZ235)</f>
        <v>0</v>
      </c>
      <c r="BA241" s="35">
        <f>SUMIFS(AR236:AR250,AH236:AH250,AU241,AK236:AK250,BA235)+SUMIFS(AS236:AS250,AK236:AK250,AU241,AH236:AH250,BA235)</f>
        <v>0</v>
      </c>
      <c r="BB241" s="35"/>
      <c r="BC241" s="35"/>
      <c r="BD241" s="35"/>
      <c r="BE241" s="35"/>
      <c r="BF241" s="35"/>
      <c r="BG241" s="35"/>
      <c r="BH241" s="131"/>
      <c r="BI241" s="35"/>
    </row>
    <row r="242" spans="1:61" s="33" customFormat="1" ht="18" hidden="1" customHeight="1" x14ac:dyDescent="0.25">
      <c r="A242" s="56" t="str">
        <f t="shared" si="218"/>
        <v/>
      </c>
      <c r="B242" s="72" t="str">
        <f t="shared" si="219"/>
        <v/>
      </c>
      <c r="C242" s="73"/>
      <c r="D242" s="74"/>
      <c r="E242" s="72" t="str">
        <f t="shared" si="220"/>
        <v/>
      </c>
      <c r="F242" s="75"/>
      <c r="G242" s="76"/>
      <c r="Y242" s="34"/>
      <c r="Z242" s="35"/>
      <c r="AA242" s="35"/>
      <c r="AB242" s="66" t="str">
        <f>AB236</f>
        <v/>
      </c>
      <c r="AC242" s="67" t="str">
        <f>AC236</f>
        <v/>
      </c>
      <c r="AD242" s="37"/>
      <c r="AE242" s="35"/>
      <c r="AF242" s="48">
        <f t="shared" si="229"/>
        <v>0</v>
      </c>
      <c r="AG242" s="69" t="str">
        <f t="shared" si="230"/>
        <v/>
      </c>
      <c r="AH242" s="70" t="str">
        <f>IF(AH235=2,"",IF(AH235=3,"",IF(AH235=4,"",IF(AH235&gt;=5,B219,""))))</f>
        <v/>
      </c>
      <c r="AI242" s="71" t="str">
        <f t="shared" si="223"/>
        <v/>
      </c>
      <c r="AJ242" s="71" t="str">
        <f t="shared" si="223"/>
        <v/>
      </c>
      <c r="AK242" s="70" t="str">
        <f>IF(AH235=2,"",IF(AH235=3,"",IF(AH235=4,"",IF(AH235&gt;=5,B222,""))))</f>
        <v/>
      </c>
      <c r="AL242" s="71" t="str">
        <f t="shared" si="231"/>
        <v/>
      </c>
      <c r="AM242" s="71" t="str">
        <f t="shared" si="231"/>
        <v/>
      </c>
      <c r="AN242" s="71" t="str">
        <f t="shared" si="232"/>
        <v>-</v>
      </c>
      <c r="AO242" s="71" t="str">
        <f t="shared" si="233"/>
        <v>-</v>
      </c>
      <c r="AP242" s="34" t="str">
        <f t="shared" si="224"/>
        <v>-</v>
      </c>
      <c r="AQ242" s="34" t="str">
        <f t="shared" si="225"/>
        <v>-</v>
      </c>
      <c r="AR242" s="34">
        <f t="shared" si="226"/>
        <v>0</v>
      </c>
      <c r="AS242" s="34">
        <f t="shared" si="226"/>
        <v>0</v>
      </c>
      <c r="AT242" s="35"/>
      <c r="AU242" s="35"/>
      <c r="AV242" s="35"/>
      <c r="AW242" s="35"/>
      <c r="AX242" s="35"/>
      <c r="AY242" s="35"/>
      <c r="AZ242" s="35"/>
      <c r="BA242" s="35"/>
      <c r="BB242" s="35" t="s">
        <v>13</v>
      </c>
      <c r="BC242" s="35" t="s">
        <v>14</v>
      </c>
      <c r="BD242" s="35" t="s">
        <v>16</v>
      </c>
      <c r="BE242" s="35"/>
      <c r="BF242" s="35"/>
      <c r="BG242" s="35"/>
      <c r="BH242" s="131"/>
      <c r="BI242" s="35"/>
    </row>
    <row r="243" spans="1:61" s="33" customFormat="1" ht="18" hidden="1" customHeight="1" x14ac:dyDescent="0.25">
      <c r="A243" s="56" t="str">
        <f t="shared" si="218"/>
        <v/>
      </c>
      <c r="B243" s="72" t="str">
        <f t="shared" si="219"/>
        <v/>
      </c>
      <c r="C243" s="73"/>
      <c r="D243" s="74"/>
      <c r="E243" s="72" t="str">
        <f t="shared" si="220"/>
        <v/>
      </c>
      <c r="F243" s="75"/>
      <c r="G243" s="76"/>
      <c r="Y243" s="34"/>
      <c r="Z243" s="35"/>
      <c r="AA243" s="35"/>
      <c r="AB243" s="36"/>
      <c r="AC243" s="36"/>
      <c r="AD243" s="37"/>
      <c r="AE243" s="35"/>
      <c r="AF243" s="48">
        <f t="shared" si="229"/>
        <v>0</v>
      </c>
      <c r="AG243" s="69" t="str">
        <f t="shared" si="230"/>
        <v/>
      </c>
      <c r="AH243" s="70" t="str">
        <f>IF(AH235=2,"",IF(AH235=3,"",IF(AH235=4,"",IF(AH235&gt;=5,B220,""))))</f>
        <v/>
      </c>
      <c r="AI243" s="71" t="str">
        <f t="shared" si="223"/>
        <v/>
      </c>
      <c r="AJ243" s="71" t="str">
        <f t="shared" si="223"/>
        <v/>
      </c>
      <c r="AK243" s="70" t="str">
        <f>IF(AH235=2,"",IF(AH235=3,"",IF(AH235=4,"",IF(AH235&gt;=5,B223,""))))</f>
        <v/>
      </c>
      <c r="AL243" s="71" t="str">
        <f t="shared" si="231"/>
        <v/>
      </c>
      <c r="AM243" s="71" t="str">
        <f t="shared" si="231"/>
        <v/>
      </c>
      <c r="AN243" s="71" t="str">
        <f t="shared" si="232"/>
        <v>-</v>
      </c>
      <c r="AO243" s="71" t="str">
        <f t="shared" si="233"/>
        <v>-</v>
      </c>
      <c r="AP243" s="34" t="str">
        <f t="shared" si="224"/>
        <v>-</v>
      </c>
      <c r="AQ243" s="34" t="str">
        <f t="shared" si="225"/>
        <v>-</v>
      </c>
      <c r="AR243" s="34">
        <f t="shared" si="226"/>
        <v>0</v>
      </c>
      <c r="AS243" s="34">
        <f t="shared" si="226"/>
        <v>0</v>
      </c>
      <c r="AT243" s="35"/>
      <c r="AU243" s="49" t="s">
        <v>22</v>
      </c>
      <c r="AV243" s="35">
        <f t="shared" ref="AV243:BA243" si="234">AV235</f>
        <v>0</v>
      </c>
      <c r="AW243" s="35">
        <f t="shared" si="234"/>
        <v>0</v>
      </c>
      <c r="AX243" s="35">
        <f t="shared" si="234"/>
        <v>0</v>
      </c>
      <c r="AY243" s="35">
        <f t="shared" si="234"/>
        <v>0</v>
      </c>
      <c r="AZ243" s="35">
        <f t="shared" si="234"/>
        <v>0</v>
      </c>
      <c r="BA243" s="35">
        <f t="shared" si="234"/>
        <v>0</v>
      </c>
      <c r="BB243" s="35" t="s">
        <v>41</v>
      </c>
      <c r="BC243" s="35" t="str">
        <f>AU250</f>
        <v>Sofridos</v>
      </c>
      <c r="BD243" s="35" t="s">
        <v>42</v>
      </c>
      <c r="BE243" s="35"/>
      <c r="BF243" s="35"/>
      <c r="BG243" s="35"/>
      <c r="BH243" s="131"/>
      <c r="BI243" s="35"/>
    </row>
    <row r="244" spans="1:61" s="33" customFormat="1" ht="18" hidden="1" customHeight="1" x14ac:dyDescent="0.25">
      <c r="A244" s="56" t="str">
        <f t="shared" si="218"/>
        <v/>
      </c>
      <c r="B244" s="72" t="str">
        <f t="shared" si="219"/>
        <v/>
      </c>
      <c r="C244" s="73"/>
      <c r="D244" s="74"/>
      <c r="E244" s="72" t="str">
        <f t="shared" si="220"/>
        <v/>
      </c>
      <c r="F244" s="75"/>
      <c r="G244" s="76"/>
      <c r="Y244" s="34"/>
      <c r="Z244" s="35"/>
      <c r="AA244" s="35"/>
      <c r="AB244" s="36"/>
      <c r="AC244" s="36"/>
      <c r="AD244" s="36"/>
      <c r="AE244" s="35"/>
      <c r="AF244" s="48">
        <f t="shared" si="229"/>
        <v>0</v>
      </c>
      <c r="AG244" s="69" t="str">
        <f t="shared" si="230"/>
        <v/>
      </c>
      <c r="AH244" s="70" t="str">
        <f>IF(AH235=2,"",IF(AH235=3,"",IF(AH235=4,"",IF(AH235&gt;=5,B221,""))))</f>
        <v/>
      </c>
      <c r="AI244" s="71" t="str">
        <f t="shared" si="223"/>
        <v/>
      </c>
      <c r="AJ244" s="71" t="str">
        <f t="shared" si="223"/>
        <v/>
      </c>
      <c r="AK244" s="70" t="str">
        <f>IF(AH235=2,"",IF(AH235=3,"",IF(AH235=4,"",IF(AH235&gt;=5,B224,""))))</f>
        <v/>
      </c>
      <c r="AL244" s="71" t="str">
        <f t="shared" si="231"/>
        <v/>
      </c>
      <c r="AM244" s="71" t="str">
        <f t="shared" si="231"/>
        <v/>
      </c>
      <c r="AN244" s="71" t="str">
        <f t="shared" si="232"/>
        <v>-</v>
      </c>
      <c r="AO244" s="71" t="str">
        <f t="shared" si="233"/>
        <v>-</v>
      </c>
      <c r="AP244" s="34" t="str">
        <f t="shared" si="224"/>
        <v>-</v>
      </c>
      <c r="AQ244" s="34" t="str">
        <f t="shared" si="225"/>
        <v>-</v>
      </c>
      <c r="AR244" s="34">
        <f t="shared" si="226"/>
        <v>0</v>
      </c>
      <c r="AS244" s="34">
        <f t="shared" si="226"/>
        <v>0</v>
      </c>
      <c r="AT244" s="35"/>
      <c r="AU244" s="35">
        <f t="shared" ref="AU244:AU249" si="235">AU236</f>
        <v>0</v>
      </c>
      <c r="AV244" s="35">
        <f>SUMIFS(AL236:AL250,AH236:AH250,AU244,AK236:AK250,AV235)+SUMIFS(AM236:AM250,AK236:AK250,AU244,AH236:AH250,AV235)</f>
        <v>0</v>
      </c>
      <c r="AW244" s="35">
        <f>SUMIFS(AL236:AL250,AH236:AH250,AU244,AK236:AK250,AW235)+SUMIFS(AM236:AM250,AK236:AK250,AU244,AH236:AH250,AW235)</f>
        <v>0</v>
      </c>
      <c r="AX244" s="35">
        <f>SUMIFS(AL236:AL250,AH236:AH250,AU244,AK236:AK250,AX235)+SUMIFS(AM236:AM250,AK236:AK250,AU244,AH236:AH250,AX235)</f>
        <v>0</v>
      </c>
      <c r="AY244" s="35">
        <f>SUMIFS(AL236:AL250,AH236:AH250,AU244,AK236:AK250,AY235)+SUMIFS(AM236:AM250,AK236:AK250,AU244,AH236:AH250,AY235)</f>
        <v>0</v>
      </c>
      <c r="AZ244" s="35">
        <f>SUMIFS(AL236:AL250,AH236:AH250,AU244,AK236:AK250,AZ235)+SUMIFS(AM236:AM250,AK236:AK250,AU244,AH236:AH250,AZ235)</f>
        <v>0</v>
      </c>
      <c r="BA244" s="35">
        <f>SUMIFS(AL236:AL250,AH236:AH250,AU244,AK236:AK250,BA235)+SUMIFS(AM236:AM250,AK236:AK250,AU244,AH236:AH250,BA235)</f>
        <v>0</v>
      </c>
      <c r="BB244" s="35">
        <f>SUM(AV244:BA244)</f>
        <v>0</v>
      </c>
      <c r="BC244" s="35">
        <f>AV250</f>
        <v>0</v>
      </c>
      <c r="BD244" s="77">
        <f>(SUMIFS(AN236:AN250,AH236:AH250,AU244)+SUMIFS(AO236:AO250,AK236:AK250,AU244))</f>
        <v>0</v>
      </c>
      <c r="BE244" s="35"/>
      <c r="BF244" s="35"/>
      <c r="BG244" s="35"/>
      <c r="BH244" s="131"/>
      <c r="BI244" s="35"/>
    </row>
    <row r="245" spans="1:61" s="33" customFormat="1" ht="18" hidden="1" customHeight="1" x14ac:dyDescent="0.25">
      <c r="A245" s="56" t="str">
        <f t="shared" si="218"/>
        <v/>
      </c>
      <c r="B245" s="72" t="str">
        <f t="shared" si="219"/>
        <v/>
      </c>
      <c r="C245" s="73"/>
      <c r="D245" s="74"/>
      <c r="E245" s="72" t="str">
        <f t="shared" si="220"/>
        <v/>
      </c>
      <c r="F245" s="75"/>
      <c r="G245" s="76"/>
      <c r="Y245" s="34"/>
      <c r="Z245" s="35"/>
      <c r="AA245" s="35"/>
      <c r="AB245" s="36"/>
      <c r="AC245" s="36"/>
      <c r="AD245" s="37"/>
      <c r="AE245" s="35"/>
      <c r="AF245" s="48">
        <f t="shared" si="229"/>
        <v>0</v>
      </c>
      <c r="AG245" s="69" t="str">
        <f t="shared" si="230"/>
        <v/>
      </c>
      <c r="AH245" s="70" t="str">
        <f>IF(AH235=2,"",IF(AH235=3,"",IF(AH235=4,"",IF(AH235&gt;=5,B219,""))))</f>
        <v/>
      </c>
      <c r="AI245" s="71" t="str">
        <f t="shared" si="223"/>
        <v/>
      </c>
      <c r="AJ245" s="71" t="str">
        <f t="shared" si="223"/>
        <v/>
      </c>
      <c r="AK245" s="70" t="str">
        <f>IF(AH235=2,"",IF(AH235=3,"",IF(AH235=4,"",IF(AH235&gt;=5,B221,""))))</f>
        <v/>
      </c>
      <c r="AL245" s="71" t="str">
        <f t="shared" si="231"/>
        <v/>
      </c>
      <c r="AM245" s="71" t="str">
        <f t="shared" si="231"/>
        <v/>
      </c>
      <c r="AN245" s="71" t="str">
        <f t="shared" si="232"/>
        <v>-</v>
      </c>
      <c r="AO245" s="71" t="str">
        <f t="shared" si="233"/>
        <v>-</v>
      </c>
      <c r="AP245" s="34" t="str">
        <f t="shared" si="224"/>
        <v>-</v>
      </c>
      <c r="AQ245" s="34" t="str">
        <f t="shared" si="225"/>
        <v>-</v>
      </c>
      <c r="AR245" s="34">
        <f t="shared" si="226"/>
        <v>0</v>
      </c>
      <c r="AS245" s="34">
        <f t="shared" si="226"/>
        <v>0</v>
      </c>
      <c r="AT245" s="35"/>
      <c r="AU245" s="35">
        <f t="shared" si="235"/>
        <v>0</v>
      </c>
      <c r="AV245" s="35">
        <f>SUMIFS(AL236:AL250,AH236:AH250,AU245,AK236:AK250,AV235)+SUMIFS(AM236:AM250,AK236:AK250,AU245,AH236:AH250,AV235)</f>
        <v>0</v>
      </c>
      <c r="AW245" s="35">
        <f>SUMIFS(AL236:AL250,AH236:AH250,AU245,AK236:AK250,AW235)+SUMIFS(AM236:AM250,AK236:AK250,AU245,AH236:AH250,AW235)</f>
        <v>0</v>
      </c>
      <c r="AX245" s="35">
        <f>SUMIFS(AL236:AL250,AH236:AH250,AU245,AK236:AK250,AX235)+SUMIFS(AM236:AM250,AK236:AK250,AU245,AH236:AH250,AX235)</f>
        <v>0</v>
      </c>
      <c r="AY245" s="35">
        <f>SUMIFS(AL236:AL250,AH236:AH250,AU245,AK236:AK250,AY235)+SUMIFS(AM236:AM250,AK236:AK250,AU245,AH236:AH250,AY235)</f>
        <v>0</v>
      </c>
      <c r="AZ245" s="35">
        <f>SUMIFS(AL236:AL250,AH236:AH250,AU245,AK236:AK250,AZ235)+SUMIFS(AM236:AM250,AK236:AK250,AU245,AH236:AH250,AZ235)</f>
        <v>0</v>
      </c>
      <c r="BA245" s="35">
        <f>SUMIFS(AL236:AL250,AH236:AH250,AU245,AK236:AK250,BA235)+SUMIFS(AM236:AM250,AK236:AK250,AU245,AH236:AH250,BA235)</f>
        <v>0</v>
      </c>
      <c r="BB245" s="35">
        <f t="shared" ref="BB245:BB249" si="236">SUM(AV245:BA245)</f>
        <v>0</v>
      </c>
      <c r="BC245" s="35">
        <f>AW250</f>
        <v>0</v>
      </c>
      <c r="BD245" s="77">
        <f>(SUMIFS(AN236:AN250,AH236:AH250,AU245)+SUMIFS(AO236:AO250,AK236:AK250,AU245))</f>
        <v>0</v>
      </c>
      <c r="BE245" s="35"/>
      <c r="BF245" s="35"/>
      <c r="BG245" s="35"/>
      <c r="BH245" s="131"/>
      <c r="BI245" s="35"/>
    </row>
    <row r="246" spans="1:61" s="33" customFormat="1" ht="18" hidden="1" customHeight="1" x14ac:dyDescent="0.25">
      <c r="A246" s="56" t="str">
        <f t="shared" si="218"/>
        <v/>
      </c>
      <c r="B246" s="72" t="str">
        <f t="shared" si="219"/>
        <v/>
      </c>
      <c r="C246" s="73"/>
      <c r="D246" s="74"/>
      <c r="E246" s="72" t="str">
        <f t="shared" si="220"/>
        <v/>
      </c>
      <c r="F246" s="75"/>
      <c r="G246" s="76"/>
      <c r="Y246" s="34"/>
      <c r="Z246" s="35"/>
      <c r="AA246" s="35"/>
      <c r="AB246" s="36"/>
      <c r="AC246" s="36"/>
      <c r="AD246" s="36"/>
      <c r="AE246" s="35"/>
      <c r="AF246" s="48">
        <f t="shared" si="229"/>
        <v>0</v>
      </c>
      <c r="AG246" s="69" t="str">
        <f t="shared" si="230"/>
        <v/>
      </c>
      <c r="AH246" s="70" t="str">
        <f>IF(AH235=2,"",IF(AH235=3,"",IF(AH235=4,"",IF(AH235&gt;=5,B222,""))))</f>
        <v/>
      </c>
      <c r="AI246" s="71" t="str">
        <f t="shared" si="223"/>
        <v/>
      </c>
      <c r="AJ246" s="71" t="str">
        <f t="shared" si="223"/>
        <v/>
      </c>
      <c r="AK246" s="70" t="str">
        <f>IF(AH235=2,"",IF(AH235=3,"",IF(AH235=4,"",IF(AH235&gt;=5,B223,""))))</f>
        <v/>
      </c>
      <c r="AL246" s="71" t="str">
        <f t="shared" si="231"/>
        <v/>
      </c>
      <c r="AM246" s="71" t="str">
        <f t="shared" si="231"/>
        <v/>
      </c>
      <c r="AN246" s="71" t="str">
        <f t="shared" si="232"/>
        <v>-</v>
      </c>
      <c r="AO246" s="71" t="str">
        <f t="shared" si="233"/>
        <v>-</v>
      </c>
      <c r="AP246" s="34" t="str">
        <f t="shared" si="224"/>
        <v>-</v>
      </c>
      <c r="AQ246" s="34" t="str">
        <f t="shared" si="225"/>
        <v>-</v>
      </c>
      <c r="AR246" s="34">
        <f t="shared" si="226"/>
        <v>0</v>
      </c>
      <c r="AS246" s="34">
        <f t="shared" si="226"/>
        <v>0</v>
      </c>
      <c r="AT246" s="35"/>
      <c r="AU246" s="35">
        <f t="shared" si="235"/>
        <v>0</v>
      </c>
      <c r="AV246" s="35">
        <f>SUMIFS(AL236:AL250,AH236:AH250,AU246,AK236:AK250,AV235)+SUMIFS(AM236:AM250,AK236:AK250,AU246,AH236:AH250,AV235)</f>
        <v>0</v>
      </c>
      <c r="AW246" s="35">
        <f>SUMIFS(AL236:AL250,AH236:AH250,AU246,AK236:AK250,AW235)+SUMIFS(AM236:AM250,AK236:AK250,AU246,AH236:AH250,AW235)</f>
        <v>0</v>
      </c>
      <c r="AX246" s="35">
        <f>SUMIFS(AL236:AL250,AH236:AH250,AU246,AK236:AK250,AX235)+SUMIFS(AM236:AM250,AK236:AK250,AU246,AH236:AH250,AX235)</f>
        <v>0</v>
      </c>
      <c r="AY246" s="35">
        <f>SUMIFS(AL236:AL250,AH236:AH250,AU246,AK236:AK250,AY235)+SUMIFS(AM236:AM250,AK236:AK250,AU246,AH236:AH250,AY235)</f>
        <v>0</v>
      </c>
      <c r="AZ246" s="35">
        <f>SUMIFS(AL236:AL250,AH236:AH250,AU246,AK236:AK250,AZ235)+SUMIFS(AM236:AM250,AK236:AK250,AU246,AH236:AH250,AZ235)</f>
        <v>0</v>
      </c>
      <c r="BA246" s="35">
        <f>SUMIFS(AL236:AL250,AH236:AH250,AU246,AK236:AK250,BA235)+SUMIFS(AM236:AM250,AK236:AK250,AU246,AH236:AH250,BA235)</f>
        <v>0</v>
      </c>
      <c r="BB246" s="35">
        <f t="shared" si="236"/>
        <v>0</v>
      </c>
      <c r="BC246" s="35">
        <f>AX250</f>
        <v>0</v>
      </c>
      <c r="BD246" s="77">
        <f>(SUMIFS(AN236:AN250,AH236:AH250,AU246)+SUMIFS(AO236:AO250,AK236:AK250,AU246))</f>
        <v>0</v>
      </c>
      <c r="BE246" s="35"/>
      <c r="BF246" s="35"/>
      <c r="BG246" s="35"/>
      <c r="BH246" s="131"/>
      <c r="BI246" s="35"/>
    </row>
    <row r="247" spans="1:61" s="33" customFormat="1" ht="18" hidden="1" customHeight="1" x14ac:dyDescent="0.25">
      <c r="A247" s="56" t="str">
        <f t="shared" si="218"/>
        <v/>
      </c>
      <c r="B247" s="72" t="str">
        <f t="shared" si="219"/>
        <v/>
      </c>
      <c r="C247" s="73"/>
      <c r="D247" s="74"/>
      <c r="E247" s="72" t="str">
        <f t="shared" si="220"/>
        <v/>
      </c>
      <c r="F247" s="75"/>
      <c r="G247" s="76"/>
      <c r="Y247" s="34"/>
      <c r="Z247" s="35"/>
      <c r="AA247" s="35"/>
      <c r="AB247" s="36"/>
      <c r="AC247" s="36"/>
      <c r="AD247" s="36"/>
      <c r="AE247" s="35"/>
      <c r="AF247" s="48">
        <f t="shared" si="229"/>
        <v>0</v>
      </c>
      <c r="AG247" s="69" t="str">
        <f t="shared" si="230"/>
        <v/>
      </c>
      <c r="AH247" s="70" t="str">
        <f>IF(AH235=2,"",IF(AH235=3,"",IF(AH235=4,"",IF(AH235&gt;=5,B220,""))))</f>
        <v/>
      </c>
      <c r="AI247" s="71" t="str">
        <f t="shared" si="223"/>
        <v/>
      </c>
      <c r="AJ247" s="71" t="str">
        <f t="shared" si="223"/>
        <v/>
      </c>
      <c r="AK247" s="70" t="str">
        <f>IF(AH235=2,"",IF(AH235=3,"",IF(AH235=4,"",IF(AH235&gt;=5,B224,""))))</f>
        <v/>
      </c>
      <c r="AL247" s="71" t="str">
        <f t="shared" si="231"/>
        <v/>
      </c>
      <c r="AM247" s="71" t="str">
        <f t="shared" si="231"/>
        <v/>
      </c>
      <c r="AN247" s="71" t="str">
        <f t="shared" si="232"/>
        <v>-</v>
      </c>
      <c r="AO247" s="71" t="str">
        <f t="shared" si="233"/>
        <v>-</v>
      </c>
      <c r="AP247" s="34" t="str">
        <f t="shared" si="224"/>
        <v>-</v>
      </c>
      <c r="AQ247" s="34" t="str">
        <f t="shared" si="225"/>
        <v>-</v>
      </c>
      <c r="AR247" s="34">
        <f t="shared" si="226"/>
        <v>0</v>
      </c>
      <c r="AS247" s="34">
        <f t="shared" si="226"/>
        <v>0</v>
      </c>
      <c r="AT247" s="35"/>
      <c r="AU247" s="35">
        <f t="shared" si="235"/>
        <v>0</v>
      </c>
      <c r="AV247" s="35">
        <f>SUMIFS(AL236:AL250,AH236:AH250,AU247,AK236:AK250,AV235)+SUMIFS(AM236:AM250,AK236:AK250,AU247,AH236:AH250,AV235)</f>
        <v>0</v>
      </c>
      <c r="AW247" s="35">
        <f>SUMIFS(AL236:AL250,AH236:AH250,AU247,AK236:AK250,AW235)+SUMIFS(AM236:AM250,AK236:AK250,AU247,AH236:AH250,AW235)</f>
        <v>0</v>
      </c>
      <c r="AX247" s="35">
        <f>SUMIFS(AL236:AL250,AH236:AH250,AU247,AK236:AK250,AX235)+SUMIFS(AM236:AM250,AK236:AK250,AU247,AH236:AH250,AX235)</f>
        <v>0</v>
      </c>
      <c r="AY247" s="35">
        <f>SUMIFS(AL236:AL250,AH236:AH250,AU247,AK236:AK250,AY235)+SUMIFS(AM236:AM250,AK236:AK250,AU247,AH236:AH250,AY235)</f>
        <v>0</v>
      </c>
      <c r="AZ247" s="35">
        <f>SUMIFS(AL236:AL250,AH236:AH250,AU247,AK236:AK250,AZ235)+SUMIFS(AM236:AM250,AK236:AK250,AU247,AH236:AH250,AZ235)</f>
        <v>0</v>
      </c>
      <c r="BA247" s="35">
        <f>SUMIFS(AL236:AL250,AH236:AH250,AU247,AK236:AK250,BA235)+SUMIFS(AM236:AM250,AK236:AK250,AU247,AH236:AH250,BA235)</f>
        <v>0</v>
      </c>
      <c r="BB247" s="35">
        <f t="shared" si="236"/>
        <v>0</v>
      </c>
      <c r="BC247" s="35">
        <f>AY250</f>
        <v>0</v>
      </c>
      <c r="BD247" s="77">
        <f>(SUMIFS(AN236:AN250,AH236:AH250,AU247)+SUMIFS(AO236:AO250,AK236:AK250,AU247))</f>
        <v>0</v>
      </c>
      <c r="BE247" s="35"/>
      <c r="BF247" s="35"/>
      <c r="BG247" s="35"/>
      <c r="BH247" s="131"/>
      <c r="BI247" s="35"/>
    </row>
    <row r="248" spans="1:61" s="33" customFormat="1" ht="18" hidden="1" customHeight="1" x14ac:dyDescent="0.25">
      <c r="A248" s="56" t="str">
        <f t="shared" si="218"/>
        <v/>
      </c>
      <c r="B248" s="72" t="str">
        <f t="shared" si="219"/>
        <v/>
      </c>
      <c r="C248" s="73"/>
      <c r="D248" s="74"/>
      <c r="E248" s="72" t="str">
        <f t="shared" si="220"/>
        <v/>
      </c>
      <c r="F248" s="75"/>
      <c r="G248" s="76"/>
      <c r="Y248" s="34"/>
      <c r="Z248" s="35"/>
      <c r="AA248" s="35"/>
      <c r="AB248" s="36"/>
      <c r="AC248" s="36"/>
      <c r="AD248" s="36"/>
      <c r="AE248" s="35"/>
      <c r="AF248" s="48">
        <f t="shared" si="229"/>
        <v>0</v>
      </c>
      <c r="AG248" s="69" t="str">
        <f t="shared" si="230"/>
        <v/>
      </c>
      <c r="AH248" s="70" t="str">
        <f>IF(AH235=2,"",IF(AH235=3,"",IF(AH235=4,"",IF(AH235&gt;=5,B219,""))))</f>
        <v/>
      </c>
      <c r="AI248" s="71" t="str">
        <f t="shared" si="223"/>
        <v/>
      </c>
      <c r="AJ248" s="71" t="str">
        <f t="shared" si="223"/>
        <v/>
      </c>
      <c r="AK248" s="70" t="str">
        <f>IF(AH235=2,"",IF(AH235=3,"",IF(AH235=4,"",IF(AH235&gt;=5,B220,""))))</f>
        <v/>
      </c>
      <c r="AL248" s="71" t="str">
        <f t="shared" si="231"/>
        <v/>
      </c>
      <c r="AM248" s="71" t="str">
        <f t="shared" si="231"/>
        <v/>
      </c>
      <c r="AN248" s="71" t="str">
        <f t="shared" si="232"/>
        <v>-</v>
      </c>
      <c r="AO248" s="71" t="str">
        <f t="shared" si="233"/>
        <v>-</v>
      </c>
      <c r="AP248" s="34" t="str">
        <f t="shared" si="224"/>
        <v>-</v>
      </c>
      <c r="AQ248" s="34" t="str">
        <f t="shared" si="225"/>
        <v>-</v>
      </c>
      <c r="AR248" s="34">
        <f t="shared" si="226"/>
        <v>0</v>
      </c>
      <c r="AS248" s="34">
        <f t="shared" si="226"/>
        <v>0</v>
      </c>
      <c r="AT248" s="35"/>
      <c r="AU248" s="35">
        <f t="shared" si="235"/>
        <v>0</v>
      </c>
      <c r="AV248" s="35">
        <f>SUMIFS(AL236:AL250,AH236:AH250,AU248,AK236:AK250,AV235)+SUMIFS(AM236:AM250,AK236:AK250,AU248,AH236:AH250,AV235)</f>
        <v>0</v>
      </c>
      <c r="AW248" s="35">
        <f>SUMIFS(AL236:AL250,AH236:AH250,AU248,AK236:AK250,AW235)+SUMIFS(AM236:AM250,AK236:AK250,AU248,AH236:AH250,AW235)</f>
        <v>0</v>
      </c>
      <c r="AX248" s="35">
        <f>SUMIFS(AL236:AL250,AH236:AH250,AU248,AK236:AK250,AX235)+SUMIFS(AM236:AM250,AK236:AK250,AU248,AH236:AH250,AX235)</f>
        <v>0</v>
      </c>
      <c r="AY248" s="35">
        <f>SUMIFS(AL236:AL250,AH236:AH250,AU248,AK236:AK250,AY235)+SUMIFS(AM236:AM250,AK236:AK250,AU248,AH236:AH250,AY235)</f>
        <v>0</v>
      </c>
      <c r="AZ248" s="35">
        <f>SUMIFS(AL236:AL250,AH236:AH250,AU248,AK236:AK250,AZ235)+SUMIFS(AM236:AM250,AK236:AK250,AU248,AH236:AH250,AZ235)</f>
        <v>0</v>
      </c>
      <c r="BA248" s="35">
        <f>SUMIFS(AL236:AL250,AH236:AH250,AU248,AK236:AK250,BA235)+SUMIFS(AM236:AM250,AK236:AK250,AU248,AH236:AH250,BA235)</f>
        <v>0</v>
      </c>
      <c r="BB248" s="78">
        <f t="shared" si="236"/>
        <v>0</v>
      </c>
      <c r="BC248" s="78">
        <f>AZ250</f>
        <v>0</v>
      </c>
      <c r="BD248" s="77">
        <f>(SUMIFS(AN236:AN250,AH236:AH250,AU248)+SUMIFS(AO236:AO250,AK236:AK250,AU248))</f>
        <v>0</v>
      </c>
      <c r="BE248" s="35"/>
      <c r="BF248" s="35"/>
      <c r="BG248" s="35"/>
      <c r="BH248" s="131"/>
      <c r="BI248" s="35"/>
    </row>
    <row r="249" spans="1:61" s="33" customFormat="1" ht="18" hidden="1" customHeight="1" x14ac:dyDescent="0.25">
      <c r="A249" s="56" t="str">
        <f t="shared" si="218"/>
        <v/>
      </c>
      <c r="B249" s="72" t="str">
        <f t="shared" si="219"/>
        <v/>
      </c>
      <c r="C249" s="73"/>
      <c r="D249" s="74"/>
      <c r="E249" s="72" t="str">
        <f t="shared" si="220"/>
        <v/>
      </c>
      <c r="F249" s="75"/>
      <c r="G249" s="76"/>
      <c r="Y249" s="34"/>
      <c r="Z249" s="35"/>
      <c r="AA249" s="35"/>
      <c r="AB249" s="36"/>
      <c r="AC249" s="36"/>
      <c r="AD249" s="37"/>
      <c r="AE249" s="35"/>
      <c r="AF249" s="48">
        <f t="shared" si="229"/>
        <v>0</v>
      </c>
      <c r="AG249" s="69" t="str">
        <f t="shared" si="230"/>
        <v/>
      </c>
      <c r="AH249" s="70" t="str">
        <f>IF(AH235=2,"",IF(AH235=3,"",IF(AH235=4,"",IF(AH235&gt;=5,B221,""))))</f>
        <v/>
      </c>
      <c r="AI249" s="71" t="str">
        <f t="shared" si="223"/>
        <v/>
      </c>
      <c r="AJ249" s="71" t="str">
        <f t="shared" si="223"/>
        <v/>
      </c>
      <c r="AK249" s="70" t="str">
        <f>IF(AH235=2,"",IF(AH235=3,"",IF(AH235=4,"",IF(AH235&gt;=5,B222,""))))</f>
        <v/>
      </c>
      <c r="AL249" s="71" t="str">
        <f t="shared" si="231"/>
        <v/>
      </c>
      <c r="AM249" s="71" t="str">
        <f t="shared" si="231"/>
        <v/>
      </c>
      <c r="AN249" s="71" t="str">
        <f t="shared" si="232"/>
        <v>-</v>
      </c>
      <c r="AO249" s="71" t="str">
        <f t="shared" si="233"/>
        <v>-</v>
      </c>
      <c r="AP249" s="34" t="str">
        <f t="shared" si="224"/>
        <v>-</v>
      </c>
      <c r="AQ249" s="34" t="str">
        <f t="shared" si="225"/>
        <v>-</v>
      </c>
      <c r="AR249" s="34">
        <f t="shared" si="226"/>
        <v>0</v>
      </c>
      <c r="AS249" s="34">
        <f t="shared" si="226"/>
        <v>0</v>
      </c>
      <c r="AT249" s="35"/>
      <c r="AU249" s="35">
        <f t="shared" si="235"/>
        <v>0</v>
      </c>
      <c r="AV249" s="35">
        <f>SUMIFS(AL236:AL250,AH236:AH250,AU249,AK236:AK250,AV235)+SUMIFS(AM236:AM250,AK236:AK250,AU249,AH236:AH250,AV235)</f>
        <v>0</v>
      </c>
      <c r="AW249" s="35">
        <f>SUMIFS(AL236:AL250,AH236:AH250,AU249,AK236:AK250,AW235)+SUMIFS(AM236:AM250,AK236:AK250,AU249,AH236:AH250,AW235)</f>
        <v>0</v>
      </c>
      <c r="AX249" s="35">
        <f>SUMIFS(AL236:AL250,AH236:AH250,AU249,AK236:AK250,AX235)+SUMIFS(AM236:AM250,AK236:AK250,AU249,AH236:AH250,AX235)</f>
        <v>0</v>
      </c>
      <c r="AY249" s="35">
        <f>SUMIFS(AL236:AL250,AH236:AH250,AU249,AK236:AK250,AY235)+SUMIFS(AM236:AM250,AK236:AK250,AU249,AH236:AH250,AY235)</f>
        <v>0</v>
      </c>
      <c r="AZ249" s="35">
        <f>SUMIFS(AL236:AL250,AH236:AH250,AU249,AK236:AK250,AZ235)+SUMIFS(AM236:AM250,AK236:AK250,AU249,AH236:AH250,AZ235)</f>
        <v>0</v>
      </c>
      <c r="BA249" s="35">
        <f>SUMIFS(AL236:AL250,AH236:AH250,AU249,AK236:AK250,BA235)+SUMIFS(AM236:AM250,AK236:AK250,AU249,AH236:AH250,BA235)</f>
        <v>0</v>
      </c>
      <c r="BB249" s="78">
        <f t="shared" si="236"/>
        <v>0</v>
      </c>
      <c r="BC249" s="78">
        <f>BA250</f>
        <v>0</v>
      </c>
      <c r="BD249" s="77">
        <f>(SUMIFS(AN236:AN250,AH236:AH250,AU249)+SUMIFS(AO236:AO250,AK236:AK250,AU249))</f>
        <v>0</v>
      </c>
      <c r="BE249" s="35"/>
      <c r="BF249" s="35"/>
      <c r="BG249" s="35"/>
      <c r="BH249" s="131"/>
      <c r="BI249" s="35"/>
    </row>
    <row r="250" spans="1:61" s="33" customFormat="1" ht="18" hidden="1" customHeight="1" x14ac:dyDescent="0.25">
      <c r="A250" s="56" t="str">
        <f t="shared" si="218"/>
        <v/>
      </c>
      <c r="B250" s="72" t="str">
        <f t="shared" si="219"/>
        <v/>
      </c>
      <c r="C250" s="73"/>
      <c r="D250" s="74"/>
      <c r="E250" s="72" t="str">
        <f t="shared" si="220"/>
        <v/>
      </c>
      <c r="F250" s="75"/>
      <c r="G250" s="76"/>
      <c r="Y250" s="34"/>
      <c r="Z250" s="35"/>
      <c r="AA250" s="35"/>
      <c r="AB250" s="36"/>
      <c r="AC250" s="36"/>
      <c r="AD250" s="36"/>
      <c r="AE250" s="35"/>
      <c r="AF250" s="48">
        <f t="shared" si="229"/>
        <v>0</v>
      </c>
      <c r="AG250" s="69" t="str">
        <f t="shared" si="230"/>
        <v/>
      </c>
      <c r="AH250" s="70" t="str">
        <f>IF(AH235=2,"",IF(AH235=3,"",IF(AH235=4,"",IF(AH235&gt;=5,B223,""))))</f>
        <v/>
      </c>
      <c r="AI250" s="71" t="str">
        <f t="shared" si="223"/>
        <v/>
      </c>
      <c r="AJ250" s="71" t="str">
        <f t="shared" si="223"/>
        <v/>
      </c>
      <c r="AK250" s="70" t="str">
        <f>IF(AH235=2,"",IF(AH235=3,"",IF(AH235=4,"",IF(AH235&gt;=5,B224,""))))</f>
        <v/>
      </c>
      <c r="AL250" s="71" t="str">
        <f t="shared" si="231"/>
        <v/>
      </c>
      <c r="AM250" s="71" t="str">
        <f t="shared" si="231"/>
        <v/>
      </c>
      <c r="AN250" s="71" t="str">
        <f t="shared" si="232"/>
        <v>-</v>
      </c>
      <c r="AO250" s="71" t="str">
        <f t="shared" si="233"/>
        <v>-</v>
      </c>
      <c r="AP250" s="34" t="str">
        <f t="shared" si="224"/>
        <v>-</v>
      </c>
      <c r="AQ250" s="34" t="str">
        <f t="shared" si="225"/>
        <v>-</v>
      </c>
      <c r="AR250" s="34">
        <f t="shared" si="226"/>
        <v>0</v>
      </c>
      <c r="AS250" s="34">
        <f t="shared" si="226"/>
        <v>0</v>
      </c>
      <c r="AT250" s="35"/>
      <c r="AU250" s="35" t="s">
        <v>43</v>
      </c>
      <c r="AV250" s="35">
        <f>SUM(AV244:AV249)</f>
        <v>0</v>
      </c>
      <c r="AW250" s="35">
        <f t="shared" ref="AW250:BA250" si="237">SUM(AW244:AW249)</f>
        <v>0</v>
      </c>
      <c r="AX250" s="35">
        <f t="shared" si="237"/>
        <v>0</v>
      </c>
      <c r="AY250" s="35">
        <f t="shared" si="237"/>
        <v>0</v>
      </c>
      <c r="AZ250" s="35">
        <f t="shared" si="237"/>
        <v>0</v>
      </c>
      <c r="BA250" s="35">
        <f t="shared" si="237"/>
        <v>0</v>
      </c>
      <c r="BB250" s="35"/>
      <c r="BC250" s="35"/>
      <c r="BD250" s="35"/>
      <c r="BE250" s="35"/>
      <c r="BF250" s="35"/>
      <c r="BG250" s="35"/>
      <c r="BH250" s="131"/>
      <c r="BI250" s="35"/>
    </row>
    <row r="251" spans="1:61" s="33" customFormat="1" ht="15" hidden="1" customHeight="1" x14ac:dyDescent="0.25">
      <c r="A251" s="79"/>
      <c r="Y251" s="34"/>
      <c r="Z251" s="35"/>
      <c r="AA251" s="35"/>
      <c r="AB251" s="36"/>
      <c r="AC251" s="36"/>
      <c r="AD251" s="36"/>
      <c r="AE251" s="35"/>
      <c r="AF251" s="34"/>
      <c r="AG251" s="80"/>
      <c r="AH251" s="35"/>
      <c r="AI251" s="81"/>
      <c r="AJ251" s="81"/>
      <c r="AK251" s="35"/>
      <c r="AL251" s="35"/>
      <c r="AM251" s="35"/>
      <c r="AN251" s="35"/>
      <c r="AO251" s="81"/>
      <c r="AP251" s="35"/>
      <c r="AQ251" s="35"/>
      <c r="AR251" s="35"/>
      <c r="AS251" s="35"/>
      <c r="AT251" s="35"/>
      <c r="AU251" s="35"/>
      <c r="AV251" s="35"/>
      <c r="AW251" s="35"/>
      <c r="AX251" s="35"/>
      <c r="AY251" s="35"/>
      <c r="AZ251" s="35"/>
      <c r="BA251" s="35"/>
      <c r="BB251" s="35"/>
      <c r="BC251" s="35"/>
      <c r="BD251" s="35"/>
      <c r="BE251" s="35"/>
      <c r="BF251" s="35"/>
      <c r="BG251" s="35"/>
      <c r="BH251" s="131"/>
      <c r="BI251" s="35"/>
    </row>
    <row r="252" spans="1:61" ht="18" hidden="1" customHeight="1" x14ac:dyDescent="0.25">
      <c r="A252" s="14"/>
      <c r="B252" s="14"/>
      <c r="C252" s="14" t="s">
        <v>44</v>
      </c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6"/>
      <c r="Z252" s="14"/>
      <c r="AA252" s="14"/>
      <c r="AB252" s="31"/>
      <c r="AC252" s="31"/>
      <c r="AD252" s="31"/>
      <c r="AE252" s="14"/>
      <c r="AF252" s="16"/>
      <c r="AG252" s="14"/>
      <c r="AH252" s="14"/>
      <c r="AI252" s="14"/>
      <c r="AJ252" s="14"/>
      <c r="AK252" s="16"/>
      <c r="AL252" s="16"/>
      <c r="AM252" s="16"/>
      <c r="AN252" s="14"/>
      <c r="AO252" s="14"/>
      <c r="AP252" s="14"/>
      <c r="AQ252" s="14"/>
      <c r="AR252" s="16"/>
      <c r="AS252" s="16"/>
      <c r="AT252" s="14"/>
      <c r="AU252" s="31"/>
      <c r="AV252" s="14"/>
      <c r="AW252" s="14"/>
      <c r="AX252" s="14"/>
      <c r="AY252" s="14"/>
      <c r="AZ252" s="14"/>
      <c r="BA252" s="14"/>
      <c r="BB252" s="14"/>
      <c r="BC252" s="14"/>
      <c r="BD252" s="14"/>
      <c r="BE252" s="14"/>
      <c r="BF252" s="14"/>
      <c r="BG252" s="14"/>
      <c r="BH252" s="108"/>
      <c r="BI252" s="14"/>
    </row>
    <row r="253" spans="1:61" ht="18" hidden="1" customHeight="1" x14ac:dyDescent="0.25">
      <c r="A253" s="1" t="s">
        <v>45</v>
      </c>
      <c r="BH253" s="132"/>
    </row>
    <row r="254" spans="1:61" ht="18" hidden="1" customHeight="1" x14ac:dyDescent="0.25">
      <c r="I254" s="6" t="s">
        <v>1</v>
      </c>
      <c r="J254" s="7" t="str">
        <f>J218</f>
        <v>OPEN</v>
      </c>
      <c r="R254" s="6" t="s">
        <v>2</v>
      </c>
      <c r="S254" s="7" t="str">
        <f>J218</f>
        <v>OPEN</v>
      </c>
      <c r="BH254" s="132"/>
    </row>
    <row r="255" spans="1:61" ht="18" hidden="1" customHeight="1" x14ac:dyDescent="0.25">
      <c r="I255" s="8" t="str">
        <f>IF(J255&lt;&gt;0,CONCATENATE(I254,AF299),"")</f>
        <v/>
      </c>
      <c r="J255" s="10"/>
      <c r="R255" s="8" t="str">
        <f>IF(S255&lt;&gt;0,CONCATENATE(R254,AF672),"")</f>
        <v/>
      </c>
      <c r="S255" s="11"/>
      <c r="BH255" s="132"/>
    </row>
    <row r="256" spans="1:61" ht="18" hidden="1" customHeight="1" x14ac:dyDescent="0.25">
      <c r="I256" s="8" t="str">
        <f>IF(J256&lt;&gt;0,CONCATENATE(I254,AF300),"")</f>
        <v/>
      </c>
      <c r="J256" s="10"/>
      <c r="R256" s="8" t="str">
        <f>IF(S256&lt;&gt;0,CONCATENATE(R254,AF673),"")</f>
        <v/>
      </c>
      <c r="S256" s="11"/>
      <c r="BH256" s="132"/>
    </row>
    <row r="257" spans="1:61" ht="18" hidden="1" customHeight="1" x14ac:dyDescent="0.25">
      <c r="I257" s="8" t="str">
        <f>IF(J257&lt;&gt;0,CONCATENATE(I254,AF301),"")</f>
        <v/>
      </c>
      <c r="J257" s="10"/>
      <c r="R257" s="8" t="str">
        <f>IF(S257&lt;&gt;0,CONCATENATE(R254,AF674),"")</f>
        <v/>
      </c>
      <c r="S257" s="11"/>
      <c r="BH257" s="132"/>
    </row>
    <row r="258" spans="1:61" ht="18" hidden="1" customHeight="1" x14ac:dyDescent="0.25">
      <c r="I258" s="8" t="str">
        <f>IF(J258&lt;&gt;0,CONCATENATE(I254,AF302),"")</f>
        <v/>
      </c>
      <c r="J258" s="10"/>
      <c r="R258" s="8" t="str">
        <f>IF(S258&lt;&gt;0,CONCATENATE(R254,AF675),"")</f>
        <v/>
      </c>
      <c r="S258" s="13"/>
      <c r="BH258" s="132"/>
    </row>
    <row r="259" spans="1:61" ht="18" hidden="1" customHeight="1" x14ac:dyDescent="0.25">
      <c r="I259" s="8" t="str">
        <f>IF(J259&lt;&gt;0,CONCATENATE(I254,AF303),"")</f>
        <v/>
      </c>
      <c r="J259" s="10"/>
      <c r="R259" s="8" t="str">
        <f>IF(S259&lt;&gt;0,CONCATENATE(R254,AF676),"")</f>
        <v/>
      </c>
      <c r="S259" s="11"/>
      <c r="BH259" s="132"/>
    </row>
    <row r="260" spans="1:61" ht="18" hidden="1" customHeight="1" x14ac:dyDescent="0.25">
      <c r="I260" s="8" t="str">
        <f>IF(J260&lt;&gt;0,CONCATENATE(I254,AF304),"")</f>
        <v/>
      </c>
      <c r="J260" s="10"/>
      <c r="R260" s="8" t="str">
        <f>IF(S260&lt;&gt;0,CONCATENATE(R254,AF677),"")</f>
        <v/>
      </c>
      <c r="S260" s="11"/>
      <c r="BH260" s="132"/>
    </row>
    <row r="261" spans="1:61" ht="18" hidden="1" customHeight="1" x14ac:dyDescent="0.25">
      <c r="AR261"/>
      <c r="AS261"/>
      <c r="AU261" s="3"/>
      <c r="AV261" s="3"/>
      <c r="AX261" s="4"/>
      <c r="BH261" s="132"/>
    </row>
    <row r="262" spans="1:61" ht="18" hidden="1" customHeight="1" x14ac:dyDescent="0.25">
      <c r="A262" s="14"/>
      <c r="B262" s="14"/>
      <c r="C262" s="14"/>
      <c r="D262" s="14"/>
      <c r="E262" s="14"/>
      <c r="F262" s="14"/>
      <c r="G262" s="14"/>
      <c r="H262" s="14"/>
      <c r="I262" s="15" t="s">
        <v>3</v>
      </c>
      <c r="J262" s="15" t="str">
        <f>AG262</f>
        <v>OPEN - H</v>
      </c>
      <c r="K262" s="15" t="s">
        <v>4</v>
      </c>
      <c r="L262" s="15" t="s">
        <v>5</v>
      </c>
      <c r="M262" s="15" t="s">
        <v>6</v>
      </c>
      <c r="N262" s="15" t="s">
        <v>7</v>
      </c>
      <c r="O262" s="15" t="s">
        <v>8</v>
      </c>
      <c r="P262" s="15" t="s">
        <v>9</v>
      </c>
      <c r="Q262" s="15" t="s">
        <v>10</v>
      </c>
      <c r="R262" s="15" t="s">
        <v>11</v>
      </c>
      <c r="S262" s="15" t="s">
        <v>12</v>
      </c>
      <c r="T262" s="16" t="s">
        <v>13</v>
      </c>
      <c r="U262" s="16" t="s">
        <v>14</v>
      </c>
      <c r="V262" s="16" t="s">
        <v>15</v>
      </c>
      <c r="W262" s="16" t="s">
        <v>16</v>
      </c>
      <c r="X262" s="16"/>
      <c r="Y262" s="16" t="s">
        <v>17</v>
      </c>
      <c r="Z262" s="16"/>
      <c r="AA262" s="16" t="s">
        <v>18</v>
      </c>
      <c r="AB262" s="16" t="s">
        <v>19</v>
      </c>
      <c r="AC262" s="16" t="s">
        <v>20</v>
      </c>
      <c r="AD262" s="17" t="s">
        <v>17</v>
      </c>
      <c r="AE262" s="16"/>
      <c r="AF262" s="16" t="s">
        <v>21</v>
      </c>
      <c r="AG262" s="15" t="str">
        <f>CONCATENATE(J218," - ",I218)</f>
        <v>OPEN - H</v>
      </c>
      <c r="AH262" s="15" t="s">
        <v>4</v>
      </c>
      <c r="AI262" s="15" t="s">
        <v>5</v>
      </c>
      <c r="AJ262" s="15" t="s">
        <v>6</v>
      </c>
      <c r="AK262" s="15" t="s">
        <v>7</v>
      </c>
      <c r="AL262" s="15" t="s">
        <v>8</v>
      </c>
      <c r="AM262" s="15" t="s">
        <v>9</v>
      </c>
      <c r="AN262" s="15" t="s">
        <v>10</v>
      </c>
      <c r="AO262" s="15" t="s">
        <v>11</v>
      </c>
      <c r="AP262" s="15"/>
      <c r="AQ262" s="16"/>
      <c r="AR262" s="18"/>
      <c r="AS262" s="16"/>
      <c r="AT262" s="16"/>
      <c r="AU262" s="19" t="s">
        <v>22</v>
      </c>
      <c r="AV262" s="18">
        <f>AU263</f>
        <v>0</v>
      </c>
      <c r="AW262" s="18">
        <f>AU264</f>
        <v>0</v>
      </c>
      <c r="AX262" s="18">
        <f>AU265</f>
        <v>0</v>
      </c>
      <c r="AY262" s="18">
        <f>AU266</f>
        <v>0</v>
      </c>
      <c r="AZ262" s="18">
        <f>AU267</f>
        <v>0</v>
      </c>
      <c r="BA262" s="18">
        <f>AU268</f>
        <v>0</v>
      </c>
      <c r="BB262" s="16"/>
      <c r="BC262" s="16" t="s">
        <v>18</v>
      </c>
      <c r="BD262" s="16" t="s">
        <v>19</v>
      </c>
      <c r="BE262" s="16" t="s">
        <v>20</v>
      </c>
      <c r="BF262" s="16" t="s">
        <v>17</v>
      </c>
      <c r="BG262" s="14"/>
      <c r="BH262" s="107" t="s">
        <v>17</v>
      </c>
      <c r="BI262" s="14"/>
    </row>
    <row r="263" spans="1:61" ht="18" hidden="1" customHeight="1" x14ac:dyDescent="0.25">
      <c r="A263" s="14"/>
      <c r="B263" s="14"/>
      <c r="C263" s="14"/>
      <c r="D263" s="14"/>
      <c r="E263" s="14"/>
      <c r="F263" s="14"/>
      <c r="G263" s="14"/>
      <c r="H263" s="14"/>
      <c r="I263" s="15" t="str">
        <f>IF(J219&lt;&gt;0,1,"")</f>
        <v/>
      </c>
      <c r="J263" s="16" t="str">
        <f>IF(J219="","",VLOOKUP(AC263,BE263:BG268,3,FALSE))</f>
        <v/>
      </c>
      <c r="K263" s="16" t="str">
        <f>IFERROR(VLOOKUP(J263,AG263:AO268,2,FALSE),"")</f>
        <v/>
      </c>
      <c r="L263" s="16" t="str">
        <f>IFERROR(VLOOKUP(J263,AG263:AO268,3,FALSE),"")</f>
        <v/>
      </c>
      <c r="M263" s="16" t="str">
        <f>IFERROR(VLOOKUP(J263,AG263:AO268,4,FALSE),"")</f>
        <v/>
      </c>
      <c r="N263" s="16" t="str">
        <f>IFERROR(VLOOKUP(J263,AG263:AO268,5,FALSE),"")</f>
        <v/>
      </c>
      <c r="O263" s="16" t="str">
        <f>IFERROR(VLOOKUP(J263,AG263:AO268,6,FALSE),"")</f>
        <v/>
      </c>
      <c r="P263" s="16" t="str">
        <f>IFERROR(VLOOKUP(J263,AG263:AO268,7,FALSE),"")</f>
        <v/>
      </c>
      <c r="Q263" s="16" t="str">
        <f>IFERROR(VLOOKUP(J263,AG263:AO268,8,FALSE),"")</f>
        <v/>
      </c>
      <c r="R263" s="16" t="str">
        <f>IFERROR(VLOOKUP(J263,AG263:AO268,9,FALSE),"")</f>
        <v/>
      </c>
      <c r="S263" s="16" t="str">
        <f>IF(I263="","",IF(AB263=AB264,(IF(AB263=-1,"","Shoot com o 2º")),IF(I263=1,"",IF(AB263=AB269,(IF(AB263=-1,"","Shoot com o 1º")),IF(AB263=AB262,(IF(AB263=-1,"","Shoot com o 1º")),"")))))</f>
        <v/>
      </c>
      <c r="T263" s="16" t="str">
        <f>IFERROR(VLOOKUP(J263,AU280:BD285,8,FALSE),"")</f>
        <v/>
      </c>
      <c r="U263" s="16" t="str">
        <f>IFERROR(VLOOKUP(J263,AU280:BD285,9,FALSE),"")</f>
        <v/>
      </c>
      <c r="V263" s="16" t="str">
        <f>IFERROR(T263-U263,"")</f>
        <v/>
      </c>
      <c r="W263" s="16" t="str">
        <f>IFERROR(VLOOKUP(J263,AU280:BD285,10,FALSE),"")</f>
        <v/>
      </c>
      <c r="X263" s="16"/>
      <c r="Y263" s="20" t="str">
        <f>IF(I263="","",IFERROR(VLOOKUP(J263,BG263:BH268,2,FALSE),0))</f>
        <v/>
      </c>
      <c r="Z263" s="21"/>
      <c r="AA263" s="22" t="str">
        <f>IFERROR(LARGE(BC263:BC268,I263),"")</f>
        <v/>
      </c>
      <c r="AB263" s="23" t="str">
        <f>IFERROR(LARGE(BD263:BD268,I263),"")</f>
        <v/>
      </c>
      <c r="AC263" s="24" t="str">
        <f>IFERROR(LARGE(BE263:BE268,I263),"")</f>
        <v/>
      </c>
      <c r="AD263" s="25" t="str">
        <f>IFERROR(AC263+(Y263/100),"")</f>
        <v/>
      </c>
      <c r="AE263" s="16"/>
      <c r="AF263" s="16">
        <v>1</v>
      </c>
      <c r="AG263" s="18">
        <f t="shared" ref="AG263:AG268" si="238">J219</f>
        <v>0</v>
      </c>
      <c r="AH263" s="16">
        <f>SUM(AI263:AK263)</f>
        <v>0</v>
      </c>
      <c r="AI263" s="16">
        <f>COUNTIFS(AH272:AH286,AG263,AP272:AP286,AI262)+COUNTIFS(AK272:AK286,AG263,AQ272:AQ286,AI262)</f>
        <v>0</v>
      </c>
      <c r="AJ263" s="16">
        <f>COUNTIFS(AH272:AH286,AG263,AP272:AP286,AJ262)+COUNTIFS(AK272:AK286,AG263,AQ272:AQ286,AJ262)</f>
        <v>0</v>
      </c>
      <c r="AK263" s="14">
        <f>COUNTIFS(AH272:AH286,AG263,AP272:AP286,AK262)+COUNTIFS(AK272:AK286,AG263,AQ272:AQ286,AK262)</f>
        <v>0</v>
      </c>
      <c r="AL263" s="14">
        <f>SUMIF(AH272:AH286,AG263,AI272:AI286)+SUMIF(AK272:AK286,AG263,AJ272:AJ286)</f>
        <v>0</v>
      </c>
      <c r="AM263" s="14">
        <f>SUMIF(AH272:AH286,AG263,AJ272:AJ286)+SUMIF(AK272:AK286,AG263,AI272:AI286)</f>
        <v>0</v>
      </c>
      <c r="AN263" s="16">
        <f>AL263-AM263</f>
        <v>0</v>
      </c>
      <c r="AO263" s="16">
        <f>(3*AI263)+(1*AJ263)+(0*AK263)</f>
        <v>0</v>
      </c>
      <c r="AP263" s="26"/>
      <c r="AQ263" s="22"/>
      <c r="AR263" s="27"/>
      <c r="AS263" s="22"/>
      <c r="AT263" s="22"/>
      <c r="AU263" s="18">
        <f t="shared" ref="AU263:AU268" si="239">AG263</f>
        <v>0</v>
      </c>
      <c r="AV263" s="28">
        <f>IF((AO263-AO263)=0,(AV272),0)</f>
        <v>0</v>
      </c>
      <c r="AW263" s="28">
        <f>IF((AO263-AO264)=0,(AW272),0)</f>
        <v>0</v>
      </c>
      <c r="AX263" s="28">
        <f>IF((AO263-AO265)=0,(AX272),0)</f>
        <v>0</v>
      </c>
      <c r="AY263" s="28">
        <f>IF((AO263-AO266)=0,(AY272),0)</f>
        <v>0</v>
      </c>
      <c r="AZ263" s="28">
        <f>IF((AO263-AO267)=0,(AZ272),0)</f>
        <v>0</v>
      </c>
      <c r="BA263" s="28">
        <f>IF((AO263-AO268)=0,(BA272),0)</f>
        <v>0</v>
      </c>
      <c r="BB263" s="28"/>
      <c r="BC263" s="22">
        <f>IF(AH263=0,-1,AO263+(SUM(AV263:BA263)/20)-(AH263/100000))</f>
        <v>-1</v>
      </c>
      <c r="BD263" s="22">
        <f t="shared" ref="BD263:BD268" si="240">BC263+(AN263/1000)+(AL263/100000)</f>
        <v>-1</v>
      </c>
      <c r="BE263" s="29">
        <f t="shared" ref="BE263:BE268" si="241">BD263-(AF263/10000000000)</f>
        <v>-1.0000000001</v>
      </c>
      <c r="BF263" s="29">
        <f>BE263+(BH263/10000000)</f>
        <v>-1.0000000001</v>
      </c>
      <c r="BG263" s="18">
        <f t="shared" ref="BG263:BG268" si="242">AG263</f>
        <v>0</v>
      </c>
      <c r="BH263" s="133">
        <f t="shared" ref="BH263:BH268" si="243">BD280+((BB280-BC280)/10)+(BB280/100)</f>
        <v>0</v>
      </c>
      <c r="BI263" s="14"/>
    </row>
    <row r="264" spans="1:61" ht="18" hidden="1" customHeight="1" x14ac:dyDescent="0.25">
      <c r="A264" s="14"/>
      <c r="B264" s="14"/>
      <c r="C264" s="14"/>
      <c r="D264" s="14"/>
      <c r="E264" s="14"/>
      <c r="F264" s="14"/>
      <c r="G264" s="14"/>
      <c r="H264" s="14"/>
      <c r="I264" s="15" t="str">
        <f>IF(J220&lt;&gt;0,I263+1,"")</f>
        <v/>
      </c>
      <c r="J264" s="16" t="str">
        <f>IF(J220="","",VLOOKUP(AC264,BE263:BG268,3,FALSE))</f>
        <v/>
      </c>
      <c r="K264" s="16" t="str">
        <f>IFERROR(VLOOKUP(J264,AG263:AO268,2,FALSE),"")</f>
        <v/>
      </c>
      <c r="L264" s="16" t="str">
        <f>IFERROR(VLOOKUP(J264,AG263:AO268,3,FALSE),"")</f>
        <v/>
      </c>
      <c r="M264" s="16" t="str">
        <f>IFERROR(VLOOKUP(J264,AG263:AO268,4,FALSE),"")</f>
        <v/>
      </c>
      <c r="N264" s="16" t="str">
        <f>IFERROR(VLOOKUP(J264,AG263:AO268,5,FALSE),"")</f>
        <v/>
      </c>
      <c r="O264" s="16" t="str">
        <f>IFERROR(VLOOKUP(J264,AG263:AO268,6,FALSE),"")</f>
        <v/>
      </c>
      <c r="P264" s="16" t="str">
        <f>IFERROR(VLOOKUP(J264,AG263:AO268,7,FALSE),"")</f>
        <v/>
      </c>
      <c r="Q264" s="16" t="str">
        <f>IFERROR(VLOOKUP(J264,AG263:AO268,8,FALSE),"")</f>
        <v/>
      </c>
      <c r="R264" s="16" t="str">
        <f>IFERROR(VLOOKUP(J264,AG263:AO268,9,FALSE),"")</f>
        <v/>
      </c>
      <c r="S264" s="16" t="str">
        <f>IF(I264="","",IF(AB264=AB265,(IF(AB264=-1,"","Shoot com o 3º")),IF(I264=1,"",IF(AB264=AB269,(IF(AB264=-1,"","Shoot com o 1º")),IF(AB264=AB263,(IF(AB264=-1,"","Shoot com o 1º")),"")))))</f>
        <v/>
      </c>
      <c r="T264" s="16" t="str">
        <f>IFERROR(VLOOKUP(J264,AU280:BD285,8,FALSE),"")</f>
        <v/>
      </c>
      <c r="U264" s="16" t="str">
        <f>IFERROR(VLOOKUP(J264,AU280:BD285,9,FALSE),"")</f>
        <v/>
      </c>
      <c r="V264" s="16" t="str">
        <f t="shared" ref="V264:V268" si="244">IFERROR(T264-U264,"")</f>
        <v/>
      </c>
      <c r="W264" s="16" t="str">
        <f>IFERROR(VLOOKUP(J264,AU280:BD285,10,FALSE),"")</f>
        <v/>
      </c>
      <c r="X264" s="16"/>
      <c r="Y264" s="20" t="str">
        <f>IF(I264="","",IFERROR(VLOOKUP(J264,BG263:BH268,2,FALSE),0))</f>
        <v/>
      </c>
      <c r="Z264" s="21"/>
      <c r="AA264" s="22" t="str">
        <f>IFERROR(LARGE(BC263:BC268,I264),"")</f>
        <v/>
      </c>
      <c r="AB264" s="23" t="str">
        <f>IFERROR(LARGE(BD263:BD268,I264),"")</f>
        <v/>
      </c>
      <c r="AC264" s="24" t="str">
        <f>IFERROR(LARGE(BE263:BE268,I264),"")</f>
        <v/>
      </c>
      <c r="AD264" s="25" t="str">
        <f>IFERROR(AC264+(Y264/100),"")</f>
        <v/>
      </c>
      <c r="AE264" s="16"/>
      <c r="AF264" s="16">
        <v>2</v>
      </c>
      <c r="AG264" s="18">
        <f t="shared" si="238"/>
        <v>0</v>
      </c>
      <c r="AH264" s="16">
        <f>SUM(AI264:AK264)</f>
        <v>0</v>
      </c>
      <c r="AI264" s="16">
        <f>COUNTIFS(AH272:AH286,AG264,AP272:AP286,AI262)+COUNTIFS(AK272:AK286,AG264,AQ272:AQ286,AI262)</f>
        <v>0</v>
      </c>
      <c r="AJ264" s="16">
        <f>COUNTIFS(AH272:AH286,AG264,AP272:AP286,AJ262)+COUNTIFS(AK272:AK286,AG264,AQ272:AQ286,AJ262)</f>
        <v>0</v>
      </c>
      <c r="AK264" s="14">
        <f>COUNTIFS(AH272:AH286,AG264,AP272:AP286,AK262)+COUNTIFS(AK272:AK286,AG264,AQ272:AQ286,AK262)</f>
        <v>0</v>
      </c>
      <c r="AL264" s="14">
        <f>SUMIF(AH272:AH286,AG264,AI272:AI286)+SUMIF(AK272:AK286,AG264,AJ272:AJ286)</f>
        <v>0</v>
      </c>
      <c r="AM264" s="14">
        <f>SUMIF(AH272:AH286,AG264,AJ272:AJ286)+SUMIF(AK272:AK286,AG264,AI272:AI286)</f>
        <v>0</v>
      </c>
      <c r="AN264" s="16">
        <f>AL264-AM264</f>
        <v>0</v>
      </c>
      <c r="AO264" s="16">
        <f>(3*AI264)+(1*AJ264)+(0*AK264)</f>
        <v>0</v>
      </c>
      <c r="AP264" s="26"/>
      <c r="AQ264" s="22"/>
      <c r="AR264" s="27"/>
      <c r="AS264" s="22"/>
      <c r="AT264" s="22"/>
      <c r="AU264" s="18">
        <f t="shared" si="239"/>
        <v>0</v>
      </c>
      <c r="AV264" s="28">
        <f>IF((AO264-AO263)=0,(AV273),0)</f>
        <v>0</v>
      </c>
      <c r="AW264" s="28">
        <f>IF((AO264-AO264)=0,(AW273),0)</f>
        <v>0</v>
      </c>
      <c r="AX264" s="28">
        <f>IF((AO264-AO265)=0,(AX273),0)</f>
        <v>0</v>
      </c>
      <c r="AY264" s="28">
        <f>IF((AO264-AO266)=0,(AY273),0)</f>
        <v>0</v>
      </c>
      <c r="AZ264" s="28">
        <f>IF((AO264-AO267)=0,(AZ273),0)</f>
        <v>0</v>
      </c>
      <c r="BA264" s="28">
        <f>IF((AO264-AO268)=0,(BA273),0)</f>
        <v>0</v>
      </c>
      <c r="BB264" s="28"/>
      <c r="BC264" s="22">
        <f t="shared" ref="BC264:BC268" si="245">IF(AH264=0,-1,AO264+(SUM(AV264:BA264)/20)-(AH264/100000))</f>
        <v>-1</v>
      </c>
      <c r="BD264" s="22">
        <f t="shared" si="240"/>
        <v>-1</v>
      </c>
      <c r="BE264" s="29">
        <f t="shared" si="241"/>
        <v>-1.0000000002</v>
      </c>
      <c r="BF264" s="29">
        <f t="shared" ref="BF264:BF268" si="246">BE264+(BH264/10000000)</f>
        <v>-1.0000000002</v>
      </c>
      <c r="BG264" s="18">
        <f t="shared" si="242"/>
        <v>0</v>
      </c>
      <c r="BH264" s="133">
        <f t="shared" si="243"/>
        <v>0</v>
      </c>
      <c r="BI264" s="14"/>
    </row>
    <row r="265" spans="1:61" ht="18" hidden="1" customHeight="1" x14ac:dyDescent="0.25">
      <c r="A265" s="14"/>
      <c r="B265" s="14"/>
      <c r="C265" s="14"/>
      <c r="D265" s="14"/>
      <c r="E265" s="14"/>
      <c r="F265" s="14"/>
      <c r="G265" s="14"/>
      <c r="H265" s="14"/>
      <c r="I265" s="15" t="str">
        <f>IF(J221&lt;&gt;0,I264+1,"")</f>
        <v/>
      </c>
      <c r="J265" s="16" t="str">
        <f>IF(J221="","",VLOOKUP(AC265,BE263:BG268,3,FALSE))</f>
        <v/>
      </c>
      <c r="K265" s="16" t="str">
        <f>IFERROR(VLOOKUP(J265,AG263:AO268,2,FALSE),"")</f>
        <v/>
      </c>
      <c r="L265" s="16" t="str">
        <f>IFERROR(VLOOKUP(J265,AG263:AO268,3,FALSE),"")</f>
        <v/>
      </c>
      <c r="M265" s="16" t="str">
        <f>IFERROR(VLOOKUP(J265,AG263:AO268,4,FALSE),"")</f>
        <v/>
      </c>
      <c r="N265" s="16" t="str">
        <f>IFERROR(VLOOKUP(J265,AG263:AO268,5,FALSE),"")</f>
        <v/>
      </c>
      <c r="O265" s="16" t="str">
        <f>IFERROR(VLOOKUP(J265,AG263:AO268,6,FALSE),"")</f>
        <v/>
      </c>
      <c r="P265" s="16" t="str">
        <f>IFERROR(VLOOKUP(J265,AG263:AO268,7,FALSE),"")</f>
        <v/>
      </c>
      <c r="Q265" s="16" t="str">
        <f>IFERROR(VLOOKUP(J265,AG263:AO268,8,FALSE),"")</f>
        <v/>
      </c>
      <c r="R265" s="16" t="str">
        <f>IFERROR(VLOOKUP(J265,AG263:AO268,9,FALSE),"")</f>
        <v/>
      </c>
      <c r="S265" s="16" t="str">
        <f>IF(I265="","",IF(AB265=AB266,(IF(AB265=-1,"","Shoot com o 4º")),IF(I265=1,"",IF(AB265=AB269,(IF(AB265=-1,"","Shoot com o 1º")),IF(AB265=AB264,(IF(AB265=-1,"","Shoot com o 2º")),"")))))</f>
        <v/>
      </c>
      <c r="T265" s="16" t="str">
        <f>IFERROR(VLOOKUP(J265,AU280:BD285,8,FALSE),"")</f>
        <v/>
      </c>
      <c r="U265" s="16" t="str">
        <f>IFERROR(VLOOKUP(J265,AU280:BD285,9,FALSE),"")</f>
        <v/>
      </c>
      <c r="V265" s="16" t="str">
        <f t="shared" si="244"/>
        <v/>
      </c>
      <c r="W265" s="16" t="str">
        <f>IFERROR(VLOOKUP(J265,AU280:BD285,10,FALSE),"")</f>
        <v/>
      </c>
      <c r="X265" s="16"/>
      <c r="Y265" s="20" t="str">
        <f>IF(I265="","",IFERROR(VLOOKUP(J265,BG263:BH268,2,FALSE),0))</f>
        <v/>
      </c>
      <c r="Z265" s="21"/>
      <c r="AA265" s="22" t="str">
        <f>IFERROR(LARGE(BC263:BC268,I265),"")</f>
        <v/>
      </c>
      <c r="AB265" s="23" t="str">
        <f>IFERROR(LARGE(BD263:BD268,I265),"")</f>
        <v/>
      </c>
      <c r="AC265" s="24" t="str">
        <f>IFERROR(LARGE(BE263:BE268,I265),"")</f>
        <v/>
      </c>
      <c r="AD265" s="25" t="str">
        <f>IFERROR(AC265+(Y265/100),"")</f>
        <v/>
      </c>
      <c r="AE265" s="16"/>
      <c r="AF265" s="16">
        <v>3</v>
      </c>
      <c r="AG265" s="18">
        <f t="shared" si="238"/>
        <v>0</v>
      </c>
      <c r="AH265" s="16">
        <f>SUM(AI265:AK265)</f>
        <v>0</v>
      </c>
      <c r="AI265" s="16">
        <f>COUNTIFS(AH272:AH286,AG265,AP272:AP286,AI262)+COUNTIFS(AK272:AK286,AG265,AQ272:AQ286,AI262)</f>
        <v>0</v>
      </c>
      <c r="AJ265" s="16">
        <f>COUNTIFS(AH272:AH286,AG265,AP272:AP286,AJ262)+COUNTIFS(AK272:AK286,AG265,AQ272:AQ286,AJ262)</f>
        <v>0</v>
      </c>
      <c r="AK265" s="14">
        <f>COUNTIFS(AH272:AH286,AG265,AP272:AP286,AK262)+COUNTIFS(AK272:AK286,AG265,AQ272:AQ286,AK262)</f>
        <v>0</v>
      </c>
      <c r="AL265" s="14">
        <f>SUMIF(AH272:AH286,AG265,AI272:AI286)+SUMIF(AK272:AK286,AG265,AJ272:AJ286)</f>
        <v>0</v>
      </c>
      <c r="AM265" s="14">
        <f>SUMIF(AH272:AH286,AG265,AJ272:AJ286)+SUMIF(AK272:AK286,AG265,AI272:AI286)</f>
        <v>0</v>
      </c>
      <c r="AN265" s="16">
        <f>AL265-AM265</f>
        <v>0</v>
      </c>
      <c r="AO265" s="16">
        <f>(3*AI265)+(1*AJ265)+(0*AK265)</f>
        <v>0</v>
      </c>
      <c r="AP265" s="26"/>
      <c r="AQ265" s="22"/>
      <c r="AR265" s="27"/>
      <c r="AS265" s="22"/>
      <c r="AT265" s="22"/>
      <c r="AU265" s="18">
        <f t="shared" si="239"/>
        <v>0</v>
      </c>
      <c r="AV265" s="28">
        <f>IF((AO265-AO263)=0,(AV274),0)</f>
        <v>0</v>
      </c>
      <c r="AW265" s="28">
        <f>IF((AO265-AO264)=0,(AW274),0)</f>
        <v>0</v>
      </c>
      <c r="AX265" s="28">
        <f>IF((AO265-AO265)=0,(AX274),0)</f>
        <v>0</v>
      </c>
      <c r="AY265" s="28">
        <f>IF((AO265-AO266)=0,(AY274),0)</f>
        <v>0</v>
      </c>
      <c r="AZ265" s="28">
        <f>IF((AO265-AO267)=0,(AZ274),0)</f>
        <v>0</v>
      </c>
      <c r="BA265" s="28">
        <f>IF((AO265-AO268)=0,(BA274),0)</f>
        <v>0</v>
      </c>
      <c r="BB265" s="28"/>
      <c r="BC265" s="22">
        <f t="shared" si="245"/>
        <v>-1</v>
      </c>
      <c r="BD265" s="22">
        <f t="shared" si="240"/>
        <v>-1</v>
      </c>
      <c r="BE265" s="29">
        <f t="shared" si="241"/>
        <v>-1.0000000003</v>
      </c>
      <c r="BF265" s="29">
        <f t="shared" si="246"/>
        <v>-1.0000000003</v>
      </c>
      <c r="BG265" s="18">
        <f t="shared" si="242"/>
        <v>0</v>
      </c>
      <c r="BH265" s="133">
        <f t="shared" si="243"/>
        <v>0</v>
      </c>
      <c r="BI265" s="14"/>
    </row>
    <row r="266" spans="1:61" ht="18" hidden="1" customHeight="1" x14ac:dyDescent="0.25">
      <c r="A266" s="14"/>
      <c r="B266" s="14"/>
      <c r="C266" s="14"/>
      <c r="D266" s="14"/>
      <c r="E266" s="14"/>
      <c r="F266" s="14"/>
      <c r="G266" s="14"/>
      <c r="H266" s="14"/>
      <c r="I266" s="15" t="str">
        <f>IF(J222&lt;&gt;0,I265+1,"")</f>
        <v/>
      </c>
      <c r="J266" s="16" t="str">
        <f>IF(J222="","",VLOOKUP(AC266,BE263:BG268,3,FALSE))</f>
        <v/>
      </c>
      <c r="K266" s="16" t="str">
        <f>IFERROR(VLOOKUP(J266,AG263:AO268,2,FALSE),"")</f>
        <v/>
      </c>
      <c r="L266" s="16" t="str">
        <f>IFERROR(VLOOKUP(J266,AG263:AO268,3,FALSE),"")</f>
        <v/>
      </c>
      <c r="M266" s="16" t="str">
        <f>IFERROR(VLOOKUP(J266,AG263:AO268,4,FALSE),"")</f>
        <v/>
      </c>
      <c r="N266" s="16" t="str">
        <f>IFERROR(VLOOKUP(J266,AG263:AO268,5,FALSE),"")</f>
        <v/>
      </c>
      <c r="O266" s="16" t="str">
        <f>IFERROR(VLOOKUP(J266,AG263:AO268,6,FALSE),"")</f>
        <v/>
      </c>
      <c r="P266" s="16" t="str">
        <f>IFERROR(VLOOKUP(J266,AG263:AO268,7,FALSE),"")</f>
        <v/>
      </c>
      <c r="Q266" s="16" t="str">
        <f>IFERROR(VLOOKUP(J266,AG263:AO268,8,FALSE),"")</f>
        <v/>
      </c>
      <c r="R266" s="16" t="str">
        <f>IFERROR(VLOOKUP(J266,AG263:AO268,9,FALSE),"")</f>
        <v/>
      </c>
      <c r="S266" s="16" t="str">
        <f>IF(I266="","",IF(AB266=AB267,(IF(AB266=-1,"","Shoot com o 5º")),IF(I266=1,"",IF(AB266=AB269,(IF(AB266=-1,"","Shoot com o 1º")),IF(AB266=AB265,(IF(AB266=-1,"","Shoot com o 3º")),"")))))</f>
        <v/>
      </c>
      <c r="T266" s="16" t="str">
        <f>IFERROR(VLOOKUP(J266,AU280:BD285,8,FALSE),"")</f>
        <v/>
      </c>
      <c r="U266" s="16" t="str">
        <f>IFERROR(VLOOKUP(J266,AU280:BD285,9,FALSE),"")</f>
        <v/>
      </c>
      <c r="V266" s="16" t="str">
        <f t="shared" si="244"/>
        <v/>
      </c>
      <c r="W266" s="16" t="str">
        <f>IFERROR(VLOOKUP(J266,AU280:BD285,10,FALSE),"")</f>
        <v/>
      </c>
      <c r="X266" s="16"/>
      <c r="Y266" s="20" t="str">
        <f>IF(I266="","",IFERROR(VLOOKUP(J266,BG263:BH268,2,FALSE),0))</f>
        <v/>
      </c>
      <c r="Z266" s="21"/>
      <c r="AA266" s="22" t="str">
        <f>IFERROR(LARGE(BC263:BC268,I266),"")</f>
        <v/>
      </c>
      <c r="AB266" s="23" t="str">
        <f>IFERROR(LARGE(BD263:BD268,I266),"")</f>
        <v/>
      </c>
      <c r="AC266" s="24" t="str">
        <f>IFERROR(LARGE(BE263:BE268,I266),"")</f>
        <v/>
      </c>
      <c r="AD266" s="25" t="str">
        <f>IFERROR(AC266+(Y266/100),"")</f>
        <v/>
      </c>
      <c r="AE266" s="16"/>
      <c r="AF266" s="16">
        <v>4</v>
      </c>
      <c r="AG266" s="18">
        <f t="shared" si="238"/>
        <v>0</v>
      </c>
      <c r="AH266" s="16">
        <f>SUM(AI266:AK266)</f>
        <v>0</v>
      </c>
      <c r="AI266" s="16">
        <f>COUNTIFS(AH272:AH286,AG266,AP272:AP286,AI262)+COUNTIFS(AK272:AK286,AG266,AQ272:AQ286,AI262)</f>
        <v>0</v>
      </c>
      <c r="AJ266" s="16">
        <f>COUNTIFS(AH272:AH286,AG266,AP272:AP286,AJ262)+COUNTIFS(AK272:AK286,AG266,AQ272:AQ286,AJ262)</f>
        <v>0</v>
      </c>
      <c r="AK266" s="14">
        <f>COUNTIFS(AH272:AH286,AG266,AP272:AP286,AK262)+COUNTIFS(AK272:AK286,AG266,AQ272:AQ286,AK262)</f>
        <v>0</v>
      </c>
      <c r="AL266" s="14">
        <f>SUMIF(AH272:AH286,AG266,AI272:AI286)+SUMIF(AK272:AK286,AG266,AJ272:AJ286)</f>
        <v>0</v>
      </c>
      <c r="AM266" s="14">
        <f>SUMIF(AH272:AH286,AG266,AJ272:AJ286)+SUMIF(AK272:AK286,AG266,AI272:AI286)</f>
        <v>0</v>
      </c>
      <c r="AN266" s="16">
        <f>AL266-AM266</f>
        <v>0</v>
      </c>
      <c r="AO266" s="16">
        <f>(3*AI266)+(1*AJ266)+(0*AK266)</f>
        <v>0</v>
      </c>
      <c r="AP266" s="26"/>
      <c r="AQ266" s="22"/>
      <c r="AR266" s="27"/>
      <c r="AS266" s="22"/>
      <c r="AT266" s="22"/>
      <c r="AU266" s="18">
        <f t="shared" si="239"/>
        <v>0</v>
      </c>
      <c r="AV266" s="28">
        <f>IF((AO266-AO263)=0,(AV275),0)</f>
        <v>0</v>
      </c>
      <c r="AW266" s="28">
        <f>IF((AO266-AO264)=0,(AW275),0)</f>
        <v>0</v>
      </c>
      <c r="AX266" s="28">
        <f>IF((AO266-AO265)=0,(AX275),0)</f>
        <v>0</v>
      </c>
      <c r="AY266" s="28">
        <f>IF((AO266-AO266)=0,(AY275),0)</f>
        <v>0</v>
      </c>
      <c r="AZ266" s="28">
        <f>IF((AO266-AO267)=0,(AZ275),0)</f>
        <v>0</v>
      </c>
      <c r="BA266" s="28">
        <f>IF((AO266-AO268)=0,(BA275),0)</f>
        <v>0</v>
      </c>
      <c r="BB266" s="30"/>
      <c r="BC266" s="22">
        <f t="shared" si="245"/>
        <v>-1</v>
      </c>
      <c r="BD266" s="22">
        <f t="shared" si="240"/>
        <v>-1</v>
      </c>
      <c r="BE266" s="29">
        <f t="shared" si="241"/>
        <v>-1.0000000004</v>
      </c>
      <c r="BF266" s="29">
        <f t="shared" si="246"/>
        <v>-1.0000000004</v>
      </c>
      <c r="BG266" s="18">
        <f t="shared" si="242"/>
        <v>0</v>
      </c>
      <c r="BH266" s="133">
        <f t="shared" si="243"/>
        <v>0</v>
      </c>
      <c r="BI266" s="14"/>
    </row>
    <row r="267" spans="1:61" ht="18" hidden="1" customHeight="1" x14ac:dyDescent="0.25">
      <c r="A267" s="14"/>
      <c r="B267" s="14"/>
      <c r="C267" s="14"/>
      <c r="D267" s="14"/>
      <c r="E267" s="14"/>
      <c r="F267" s="14"/>
      <c r="G267" s="14"/>
      <c r="H267" s="14"/>
      <c r="I267" s="15" t="str">
        <f>IF(J223&lt;&gt;0,I266+1,"")</f>
        <v/>
      </c>
      <c r="J267" s="16" t="str">
        <f>IF(J223="","",VLOOKUP(AC267,BE263:BG268,3,FALSE))</f>
        <v/>
      </c>
      <c r="K267" s="16" t="str">
        <f>IFERROR(VLOOKUP(J267,AG263:AO268,2,FALSE),"")</f>
        <v/>
      </c>
      <c r="L267" s="16" t="str">
        <f>IFERROR(VLOOKUP(J267,AG263:AO268,3,FALSE),"")</f>
        <v/>
      </c>
      <c r="M267" s="16" t="str">
        <f>IFERROR(VLOOKUP(J267,AG263:AO268,4,FALSE),"")</f>
        <v/>
      </c>
      <c r="N267" s="16" t="str">
        <f>IFERROR(VLOOKUP(J267,AG263:AO268,5,FALSE),"")</f>
        <v/>
      </c>
      <c r="O267" s="16" t="str">
        <f>IFERROR(VLOOKUP(J267,AG263:AO268,6,FALSE),"")</f>
        <v/>
      </c>
      <c r="P267" s="16" t="str">
        <f>IFERROR(VLOOKUP(J267,AG263:AO268,7,FALSE),"")</f>
        <v/>
      </c>
      <c r="Q267" s="16" t="str">
        <f>IFERROR(VLOOKUP(J267,AG263:AO268,8,FALSE),"")</f>
        <v/>
      </c>
      <c r="R267" s="16" t="str">
        <f>IFERROR(VLOOKUP(J267,AG263:AO268,9,FALSE),"")</f>
        <v/>
      </c>
      <c r="S267" s="16" t="str">
        <f>IF(I267="","",IF(AB267=AB268,(IF(AB267=-1,"","Shoot com o 6º")),IF(I267=1,"",IF(AB267=AB269,(IF(AB267=-1,"","Shoot com o 1º")),IF(AB267=AB266,(IF(AB267=-1,"","Shoot com o 4º")),"")))))</f>
        <v/>
      </c>
      <c r="T267" s="16" t="str">
        <f>IFERROR(VLOOKUP(J267,AU280:BD285,8,FALSE),"")</f>
        <v/>
      </c>
      <c r="U267" s="16" t="str">
        <f>IFERROR(VLOOKUP(J267,AU280:BD285,9,FALSE),"")</f>
        <v/>
      </c>
      <c r="V267" s="16" t="str">
        <f t="shared" si="244"/>
        <v/>
      </c>
      <c r="W267" s="16" t="str">
        <f>IFERROR(VLOOKUP(J267,AU280:BD285,10,FALSE),"")</f>
        <v/>
      </c>
      <c r="X267" s="16"/>
      <c r="Y267" s="20" t="str">
        <f>IF(I267="","",IFERROR(VLOOKUP(J267,BG263:BH268,2,FALSE),0))</f>
        <v/>
      </c>
      <c r="Z267" s="21"/>
      <c r="AA267" s="22" t="str">
        <f>IFERROR(LARGE(BC263:BC268,I267),"")</f>
        <v/>
      </c>
      <c r="AB267" s="23" t="str">
        <f>IFERROR(LARGE(BD263:BD268,I267),"")</f>
        <v/>
      </c>
      <c r="AC267" s="24" t="str">
        <f>IFERROR(LARGE(BE263:BE268,I267),"")</f>
        <v/>
      </c>
      <c r="AD267" s="25" t="str">
        <f t="shared" ref="AD267:AD268" si="247">IFERROR(AC267+(Y267/10000),"")</f>
        <v/>
      </c>
      <c r="AE267" s="16"/>
      <c r="AF267" s="16">
        <v>5</v>
      </c>
      <c r="AG267" s="18">
        <f t="shared" si="238"/>
        <v>0</v>
      </c>
      <c r="AH267" s="16">
        <f t="shared" ref="AH267" si="248">SUM(AI267:AK267)</f>
        <v>0</v>
      </c>
      <c r="AI267" s="16">
        <f>COUNTIFS(AH272:AH286,AG267,AP272:AP286,AI262)+COUNTIFS(AK272:AK286,AG267,AQ272:AQ286,AI262)</f>
        <v>0</v>
      </c>
      <c r="AJ267" s="16">
        <f>COUNTIFS(AH272:AH286,AG267,AP272:AP286,AJ262)+COUNTIFS(AK272:AK286,AG267,AQ272:AQ286,AJ262)</f>
        <v>0</v>
      </c>
      <c r="AK267" s="14">
        <f>COUNTIFS(AH272:AH286,AG267,AP272:AP286,AK262)+COUNTIFS(AK272:AK286,AG267,AQ272:AQ286,AK262)</f>
        <v>0</v>
      </c>
      <c r="AL267" s="14">
        <f>SUMIF(AH272:AH286,AG267,AI272:AI286)+SUMIF(AK272:AK286,AG267,AJ272:AJ286)</f>
        <v>0</v>
      </c>
      <c r="AM267" s="14">
        <f>SUMIF(AH272:AH286,AG267,AJ272:AJ286)+SUMIF(AK272:AK286,AG267,AI272:AI286)</f>
        <v>0</v>
      </c>
      <c r="AN267" s="16">
        <f>AL267-AM267</f>
        <v>0</v>
      </c>
      <c r="AO267" s="16">
        <f t="shared" ref="AO267" si="249">(3*AI267)+(1*AJ267)+(0*AK267)</f>
        <v>0</v>
      </c>
      <c r="AP267" s="26"/>
      <c r="AQ267" s="22"/>
      <c r="AR267" s="27"/>
      <c r="AS267" s="22"/>
      <c r="AT267" s="22"/>
      <c r="AU267" s="18">
        <f t="shared" si="239"/>
        <v>0</v>
      </c>
      <c r="AV267" s="28">
        <f>IF((AO267-AO263)=0,(AV276),0)</f>
        <v>0</v>
      </c>
      <c r="AW267" s="28">
        <f>IF((AO267-AO264)=0,(AW276),0)</f>
        <v>0</v>
      </c>
      <c r="AX267" s="28">
        <f>IF((AO267-AO265)=0,(AX276),0)</f>
        <v>0</v>
      </c>
      <c r="AY267" s="28">
        <f>IF((AO267-AO266)=0,(AY276),0)</f>
        <v>0</v>
      </c>
      <c r="AZ267" s="28">
        <f>IF((AO267-AO267)=0,(AZ276),0)</f>
        <v>0</v>
      </c>
      <c r="BA267" s="28">
        <f>IF((AO267-AO268)=0,(BA276),0)</f>
        <v>0</v>
      </c>
      <c r="BB267" s="30"/>
      <c r="BC267" s="22">
        <f t="shared" si="245"/>
        <v>-1</v>
      </c>
      <c r="BD267" s="22">
        <f t="shared" si="240"/>
        <v>-1</v>
      </c>
      <c r="BE267" s="29">
        <f t="shared" si="241"/>
        <v>-1.0000000005</v>
      </c>
      <c r="BF267" s="29">
        <f t="shared" si="246"/>
        <v>-1.0000000005</v>
      </c>
      <c r="BG267" s="18">
        <f t="shared" si="242"/>
        <v>0</v>
      </c>
      <c r="BH267" s="133">
        <f t="shared" si="243"/>
        <v>0</v>
      </c>
      <c r="BI267" s="14"/>
    </row>
    <row r="268" spans="1:61" ht="18" hidden="1" customHeight="1" x14ac:dyDescent="0.25">
      <c r="A268" s="14"/>
      <c r="B268" s="14"/>
      <c r="C268" s="14"/>
      <c r="D268" s="14"/>
      <c r="E268" s="14"/>
      <c r="F268" s="14"/>
      <c r="G268" s="14"/>
      <c r="H268" s="14"/>
      <c r="I268" s="15" t="str">
        <f>IF(J224&lt;&gt;0,I267+1,"")</f>
        <v/>
      </c>
      <c r="J268" s="16" t="str">
        <f>IF(J224="","",VLOOKUP(AC268,BE263:BG268,3,FALSE))</f>
        <v/>
      </c>
      <c r="K268" s="16" t="str">
        <f>IFERROR(VLOOKUP(J268,AG263:AO268,2,FALSE),"")</f>
        <v/>
      </c>
      <c r="L268" s="16" t="str">
        <f>IFERROR(VLOOKUP(J268,AG263:AO268,3,FALSE),"")</f>
        <v/>
      </c>
      <c r="M268" s="16" t="str">
        <f>IFERROR(VLOOKUP(J268,AG263:AO268,4,FALSE),"")</f>
        <v/>
      </c>
      <c r="N268" s="16" t="str">
        <f>IFERROR(VLOOKUP(J268,AG263:AO268,5,FALSE),"")</f>
        <v/>
      </c>
      <c r="O268" s="16" t="str">
        <f>IFERROR(VLOOKUP(J268,AG263:AO268,6,FALSE),"")</f>
        <v/>
      </c>
      <c r="P268" s="16" t="str">
        <f>IFERROR(VLOOKUP(J268,AG263:AO268,7,FALSE),"")</f>
        <v/>
      </c>
      <c r="Q268" s="16" t="str">
        <f>IFERROR(VLOOKUP(J268,AG263:AO268,8,FALSE),"")</f>
        <v/>
      </c>
      <c r="R268" s="16" t="str">
        <f>IFERROR(VLOOKUP(J268,AG263:AO268,9,FALSE),"")</f>
        <v/>
      </c>
      <c r="S268" s="16" t="str">
        <f>IF(I268="","",IF(AB268=AB269,(IF(AB268=-1,"","Shoot com o 1º")),IF(I268=1,"",IF(AB268=AB269,(IF(AB268=-1,"","Shoot com o 1º")),IF(AB268=AB267,(IF(AB268=-1,"","Shoot com o 5º")),"")))))</f>
        <v/>
      </c>
      <c r="T268" s="16" t="str">
        <f>IFERROR(VLOOKUP(J268,AU280:BD285,8,FALSE),"")</f>
        <v/>
      </c>
      <c r="U268" s="16" t="str">
        <f>IFERROR(VLOOKUP(J268,AU280:BD285,9,FALSE),"")</f>
        <v/>
      </c>
      <c r="V268" s="16" t="str">
        <f t="shared" si="244"/>
        <v/>
      </c>
      <c r="W268" s="16" t="str">
        <f>IFERROR(VLOOKUP(J268,AU280:BD285,10,FALSE),"")</f>
        <v/>
      </c>
      <c r="X268" s="16"/>
      <c r="Y268" s="20" t="str">
        <f>IF(I268="","",IFERROR(VLOOKUP(J268,BG263:BH268,2,FALSE),0))</f>
        <v/>
      </c>
      <c r="Z268" s="21"/>
      <c r="AA268" s="22" t="str">
        <f>IFERROR(LARGE(BC263:BC268,I268),"")</f>
        <v/>
      </c>
      <c r="AB268" s="23" t="str">
        <f>IFERROR(LARGE(BD263:BD268,I268),"")</f>
        <v/>
      </c>
      <c r="AC268" s="24" t="str">
        <f>IFERROR(LARGE(BE263:BE268,I268),"")</f>
        <v/>
      </c>
      <c r="AD268" s="25" t="str">
        <f t="shared" si="247"/>
        <v/>
      </c>
      <c r="AE268" s="16"/>
      <c r="AF268" s="16">
        <v>6</v>
      </c>
      <c r="AG268" s="18">
        <f t="shared" si="238"/>
        <v>0</v>
      </c>
      <c r="AH268" s="16">
        <f>SUM(AI268:AK268)</f>
        <v>0</v>
      </c>
      <c r="AI268" s="16">
        <f>COUNTIFS(AH272:AH286,AG268,AP272:AP286,AI262)+COUNTIFS(AK272:AK286,AG268,AQ272:AQ286,AI262)</f>
        <v>0</v>
      </c>
      <c r="AJ268" s="16">
        <f>COUNTIFS(AH272:AH286,AG268,AP272:AP286,AJ262)+COUNTIFS(AK272:AK286,AG268,AQ272:AQ286,AJ262)</f>
        <v>0</v>
      </c>
      <c r="AK268" s="14">
        <f>COUNTIFS(AH272:AH286,AG268,AP272:AP286,AK262)+COUNTIFS(AK272:AK286,AG268,AQ272:AQ286,AK262)</f>
        <v>0</v>
      </c>
      <c r="AL268" s="14">
        <f>SUMIF(AH272:AH286,AG268,AI272:AI286)+SUMIF(AK272:AK286,AG268,AJ272:AJ286)</f>
        <v>0</v>
      </c>
      <c r="AM268" s="14">
        <f>SUMIF(AH272:AH286,AG268,AJ272:AJ286)+SUMIF(AK272:AK286,AG268,AI272:AI286)</f>
        <v>0</v>
      </c>
      <c r="AN268" s="16">
        <f t="shared" ref="AN268" si="250">AL268-AM268</f>
        <v>0</v>
      </c>
      <c r="AO268" s="16">
        <f>(3*AI268)+(1*AJ268)+(0*AK268)</f>
        <v>0</v>
      </c>
      <c r="AP268" s="26"/>
      <c r="AQ268" s="22"/>
      <c r="AR268" s="27"/>
      <c r="AS268" s="22"/>
      <c r="AT268" s="22"/>
      <c r="AU268" s="18">
        <f t="shared" si="239"/>
        <v>0</v>
      </c>
      <c r="AV268" s="28">
        <f>IF((AO268-AO263)=0,(AV277),0)</f>
        <v>0</v>
      </c>
      <c r="AW268" s="28">
        <f>IF((AO268-AO264)=0,(AW277),0)</f>
        <v>0</v>
      </c>
      <c r="AX268" s="28">
        <f>IF((AO268-AO265)=0,(AX277),0)</f>
        <v>0</v>
      </c>
      <c r="AY268" s="28">
        <f>IF((AO268-AO266)=0,(AY277),0)</f>
        <v>0</v>
      </c>
      <c r="AZ268" s="28">
        <f>IF((AO268-AO267)=0,(AZ277),0)</f>
        <v>0</v>
      </c>
      <c r="BA268" s="28">
        <f>IF((AO268-AO268)=0,(BA277),0)</f>
        <v>0</v>
      </c>
      <c r="BB268" s="30"/>
      <c r="BC268" s="22">
        <f t="shared" si="245"/>
        <v>-1</v>
      </c>
      <c r="BD268" s="22">
        <f t="shared" si="240"/>
        <v>-1</v>
      </c>
      <c r="BE268" s="29">
        <f t="shared" si="241"/>
        <v>-1.0000000006</v>
      </c>
      <c r="BF268" s="29">
        <f t="shared" si="246"/>
        <v>-1.0000000006</v>
      </c>
      <c r="BG268" s="18">
        <f t="shared" si="242"/>
        <v>0</v>
      </c>
      <c r="BH268" s="133">
        <f t="shared" si="243"/>
        <v>0</v>
      </c>
      <c r="BI268" s="14"/>
    </row>
    <row r="269" spans="1:61" ht="18" hidden="1" customHeight="1" x14ac:dyDescent="0.25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6"/>
      <c r="M269" s="16"/>
      <c r="N269" s="16"/>
      <c r="O269" s="16"/>
      <c r="P269" s="14"/>
      <c r="Q269" s="14"/>
      <c r="R269" s="14"/>
      <c r="S269" s="14"/>
      <c r="T269" s="14"/>
      <c r="U269" s="14"/>
      <c r="V269" s="14"/>
      <c r="W269" s="14"/>
      <c r="X269" s="14"/>
      <c r="Y269" s="16"/>
      <c r="Z269" s="14"/>
      <c r="AA269" s="14"/>
      <c r="AB269" s="23" t="str">
        <f>AB263</f>
        <v/>
      </c>
      <c r="AC269" s="31"/>
      <c r="AD269" s="32"/>
      <c r="AE269" s="14"/>
      <c r="AF269" s="16"/>
      <c r="AG269" s="16"/>
      <c r="AH269" s="16"/>
      <c r="AI269" s="16"/>
      <c r="AJ269" s="14"/>
      <c r="AK269" s="14"/>
      <c r="AL269" s="14"/>
      <c r="AM269" s="14"/>
      <c r="AN269" s="16"/>
      <c r="AO269" s="16"/>
      <c r="AP269" s="14"/>
      <c r="AQ269" s="14"/>
      <c r="AR269" s="14"/>
      <c r="AS269" s="14"/>
      <c r="AT269" s="14"/>
      <c r="AU269" s="31"/>
      <c r="AV269" s="14"/>
      <c r="AW269" s="14"/>
      <c r="AX269" s="14"/>
      <c r="AY269" s="14"/>
      <c r="AZ269" s="14"/>
      <c r="BA269" s="14"/>
      <c r="BB269" s="14"/>
      <c r="BC269" s="14"/>
      <c r="BD269" s="14"/>
      <c r="BE269" s="14"/>
      <c r="BF269" s="14"/>
      <c r="BG269" s="18"/>
      <c r="BH269" s="108"/>
      <c r="BI269" s="14"/>
    </row>
    <row r="270" spans="1:61" ht="15" hidden="1" customHeight="1" x14ac:dyDescent="0.25">
      <c r="A270" s="33"/>
      <c r="B270" s="33"/>
      <c r="C270" s="33"/>
      <c r="D270" s="33"/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4"/>
      <c r="Z270" s="35"/>
      <c r="AA270" s="35"/>
      <c r="AB270" s="36"/>
      <c r="AC270" s="36"/>
      <c r="AD270" s="37"/>
      <c r="AE270" s="35"/>
      <c r="AF270" s="34"/>
      <c r="AG270" s="38"/>
      <c r="AH270" s="35"/>
      <c r="AI270" s="35"/>
      <c r="AJ270" s="35"/>
      <c r="AK270" s="35"/>
      <c r="AL270" s="35"/>
      <c r="AM270" s="35"/>
      <c r="AN270" s="35"/>
      <c r="AO270" s="35"/>
      <c r="AP270" s="35"/>
      <c r="AQ270" s="35"/>
      <c r="AR270" s="35"/>
      <c r="AS270" s="35"/>
      <c r="AT270" s="35"/>
      <c r="AU270" s="35"/>
      <c r="AV270" s="35"/>
      <c r="AW270" s="35"/>
      <c r="AX270" s="35"/>
      <c r="AY270" s="35"/>
      <c r="AZ270" s="35"/>
      <c r="BA270" s="35"/>
      <c r="BB270" s="35"/>
      <c r="BC270" s="35"/>
      <c r="BD270" s="35"/>
      <c r="BE270" s="35"/>
      <c r="BF270" s="35"/>
      <c r="BG270" s="35"/>
      <c r="BH270" s="131"/>
      <c r="BI270" s="35"/>
    </row>
    <row r="271" spans="1:61" ht="18" hidden="1" customHeight="1" x14ac:dyDescent="0.25">
      <c r="A271" s="39" t="s">
        <v>23</v>
      </c>
      <c r="B271" s="39" t="s">
        <v>24</v>
      </c>
      <c r="C271" s="177" t="s">
        <v>25</v>
      </c>
      <c r="D271" s="178"/>
      <c r="E271" s="39" t="s">
        <v>26</v>
      </c>
      <c r="F271" s="179" t="s">
        <v>17</v>
      </c>
      <c r="G271" s="180"/>
      <c r="H271" s="40"/>
      <c r="I271" s="39" t="s">
        <v>27</v>
      </c>
      <c r="J271" s="39" t="str">
        <f>J262</f>
        <v>OPEN - H</v>
      </c>
      <c r="K271" s="41" t="s">
        <v>4</v>
      </c>
      <c r="L271" s="42" t="s">
        <v>5</v>
      </c>
      <c r="M271" s="42" t="s">
        <v>6</v>
      </c>
      <c r="N271" s="42" t="s">
        <v>7</v>
      </c>
      <c r="O271" s="42" t="s">
        <v>8</v>
      </c>
      <c r="P271" s="42" t="s">
        <v>9</v>
      </c>
      <c r="Q271" s="43" t="s">
        <v>10</v>
      </c>
      <c r="R271" s="44" t="s">
        <v>11</v>
      </c>
      <c r="S271" s="39" t="s">
        <v>12</v>
      </c>
      <c r="T271" s="41" t="s">
        <v>13</v>
      </c>
      <c r="U271" s="42" t="s">
        <v>14</v>
      </c>
      <c r="V271" s="43" t="s">
        <v>15</v>
      </c>
      <c r="W271" s="44" t="s">
        <v>16</v>
      </c>
      <c r="X271" s="40"/>
      <c r="Y271" s="34" t="s">
        <v>17</v>
      </c>
      <c r="Z271" s="34"/>
      <c r="AA271" s="34" t="s">
        <v>27</v>
      </c>
      <c r="AB271" s="34" t="s">
        <v>28</v>
      </c>
      <c r="AC271" s="34" t="s">
        <v>29</v>
      </c>
      <c r="AD271" s="45" t="s">
        <v>30</v>
      </c>
      <c r="AE271" s="34"/>
      <c r="AF271" s="46"/>
      <c r="AG271" s="47" t="s">
        <v>4</v>
      </c>
      <c r="AH271" s="46">
        <f>COUNTA(J219:J224)</f>
        <v>0</v>
      </c>
      <c r="AI271" s="48" t="s">
        <v>31</v>
      </c>
      <c r="AJ271" s="48" t="s">
        <v>32</v>
      </c>
      <c r="AK271" s="48"/>
      <c r="AL271" s="48" t="s">
        <v>33</v>
      </c>
      <c r="AM271" s="48" t="s">
        <v>34</v>
      </c>
      <c r="AN271" s="48" t="s">
        <v>35</v>
      </c>
      <c r="AO271" s="48" t="s">
        <v>36</v>
      </c>
      <c r="AP271" s="34" t="s">
        <v>37</v>
      </c>
      <c r="AQ271" s="34" t="s">
        <v>38</v>
      </c>
      <c r="AR271" s="34" t="s">
        <v>39</v>
      </c>
      <c r="AS271" s="34" t="s">
        <v>40</v>
      </c>
      <c r="AT271" s="34"/>
      <c r="AU271" s="49" t="s">
        <v>22</v>
      </c>
      <c r="AV271" s="35">
        <f t="shared" ref="AV271:BA271" si="251">AV262</f>
        <v>0</v>
      </c>
      <c r="AW271" s="35">
        <f t="shared" si="251"/>
        <v>0</v>
      </c>
      <c r="AX271" s="35">
        <f t="shared" si="251"/>
        <v>0</v>
      </c>
      <c r="AY271" s="35">
        <f t="shared" si="251"/>
        <v>0</v>
      </c>
      <c r="AZ271" s="35">
        <f t="shared" si="251"/>
        <v>0</v>
      </c>
      <c r="BA271" s="35">
        <f t="shared" si="251"/>
        <v>0</v>
      </c>
      <c r="BB271" s="34"/>
      <c r="BC271" s="34"/>
      <c r="BD271" s="34"/>
      <c r="BE271" s="34"/>
      <c r="BF271" s="34"/>
      <c r="BG271" s="34"/>
      <c r="BH271" s="130"/>
      <c r="BI271" s="34"/>
    </row>
    <row r="272" spans="1:61" ht="18" hidden="1" customHeight="1" x14ac:dyDescent="0.25">
      <c r="A272" s="82" t="str">
        <f t="shared" ref="A272:A286" si="252">AG272</f>
        <v/>
      </c>
      <c r="B272" s="83" t="str">
        <f t="shared" ref="B272:B286" si="253">IF(AH272=0,"",(IF(AK272=0,"",AH272)))</f>
        <v/>
      </c>
      <c r="C272" s="84"/>
      <c r="D272" s="85"/>
      <c r="E272" s="83" t="str">
        <f t="shared" ref="E272:E286" si="254">IF(AK272=0,"",(IF(AH272=0,"",AK272)))</f>
        <v/>
      </c>
      <c r="F272" s="54"/>
      <c r="G272" s="55"/>
      <c r="H272" s="33"/>
      <c r="I272" s="86" t="str">
        <f>IF(AA272="","",CONCATENATE(AA272,I218))</f>
        <v/>
      </c>
      <c r="J272" s="87" t="str">
        <f>IF(J219="","",VLOOKUP(AD272,BF263:BG268,2,FALSE))</f>
        <v/>
      </c>
      <c r="K272" s="88" t="str">
        <f>IFERROR(VLOOKUP(J272,AG263:AO268,2,FALSE),"")</f>
        <v/>
      </c>
      <c r="L272" s="89" t="str">
        <f>IFERROR(VLOOKUP(J272,AG263:AO268,3,FALSE),"")</f>
        <v/>
      </c>
      <c r="M272" s="89" t="str">
        <f>IFERROR(VLOOKUP(J272,AG263:AO268,4,FALSE),"")</f>
        <v/>
      </c>
      <c r="N272" s="89" t="str">
        <f>IFERROR(VLOOKUP(J272,AG263:AO268,5,FALSE),"")</f>
        <v/>
      </c>
      <c r="O272" s="89" t="str">
        <f>IFERROR(VLOOKUP(J272,AG263:AO268,6,FALSE),"")</f>
        <v/>
      </c>
      <c r="P272" s="89" t="str">
        <f>IFERROR(VLOOKUP(J272,AG263:AO268,7,FALSE),"")</f>
        <v/>
      </c>
      <c r="Q272" s="89" t="str">
        <f>IFERROR(VLOOKUP(J272,AG263:AO268,8,FALSE),"")</f>
        <v/>
      </c>
      <c r="R272" s="90" t="str">
        <f>IFERROR(VLOOKUP(J272,AG263:AO268,9,FALSE),"")</f>
        <v/>
      </c>
      <c r="S272" s="87" t="str">
        <f>IF(AA272="","",IF(AC272=AC273,(IF(AC272=-1,"","Shoot com o 2º")),IF(AA272=1,"",IF(AC272=AC278,(IF(AC272=-1,"","Shoot com o 1º")),IF(AC272=AC271,(IF(AC272=-1,"","Shoot com o 1º")),"")))))</f>
        <v/>
      </c>
      <c r="T272" s="61" t="str">
        <f>IFERROR(VLOOKUP(J272,AU280:BD285,8,FALSE),"")</f>
        <v/>
      </c>
      <c r="U272" s="62" t="str">
        <f>IFERROR(VLOOKUP(J272,AU280:BD285,9,FALSE),"")</f>
        <v/>
      </c>
      <c r="V272" s="62" t="str">
        <f>IFERROR(T272-U272,"")</f>
        <v/>
      </c>
      <c r="W272" s="63" t="str">
        <f>IFERROR(VLOOKUP(J272,AU280:BD285,10,FALSE),"")</f>
        <v/>
      </c>
      <c r="X272" s="33"/>
      <c r="Y272" s="64" t="str">
        <f>IF(AA272="","",IFERROR(VLOOKUP(J272,BG263:BH268,2,FALSE),0))</f>
        <v/>
      </c>
      <c r="Z272" s="65"/>
      <c r="AA272" s="65" t="str">
        <f t="shared" ref="AA272:AA277" si="255">I263</f>
        <v/>
      </c>
      <c r="AB272" s="66" t="str">
        <f>VLOOKUP(J272,J263:AB268,13,FALSE)</f>
        <v/>
      </c>
      <c r="AC272" s="67" t="str">
        <f t="shared" ref="AC272:AC277" si="256">IFERROR(ROUNDDOWN(AD272,9),"")</f>
        <v/>
      </c>
      <c r="AD272" s="68" t="str">
        <f>IFERROR(LARGE(BF263:BF268,AA272),"")</f>
        <v/>
      </c>
      <c r="AE272" s="35"/>
      <c r="AF272" s="48">
        <f>IF(AG272="",AF271,AG272)</f>
        <v>0</v>
      </c>
      <c r="AG272" s="69" t="str">
        <f>IFERROR(IF(AH272="","",(IF(AK272=0,"",AG271+1))),AF271+1)</f>
        <v/>
      </c>
      <c r="AH272" s="70" t="str">
        <f>IF(AH271=2,J219,IF(AH271=3,J219,IF(AH271=4,J219,IF(AH271&gt;=5,J219,""))))</f>
        <v/>
      </c>
      <c r="AI272" s="71" t="str">
        <f t="shared" ref="AI272:AJ286" si="257">IF(C272="","",C272)</f>
        <v/>
      </c>
      <c r="AJ272" s="71" t="str">
        <f t="shared" si="257"/>
        <v/>
      </c>
      <c r="AK272" s="70" t="str">
        <f>IF(AH271=2,J220,IF(AH271=3,J221,IF(AH271=4,J222,IF(AH271&gt;=5,J223,""))))</f>
        <v/>
      </c>
      <c r="AL272" s="71" t="str">
        <f>IF(F272="","",F272)</f>
        <v/>
      </c>
      <c r="AM272" s="71" t="str">
        <f>IF(G272="","",G272)</f>
        <v/>
      </c>
      <c r="AN272" s="71" t="str">
        <f>IF(AL272="","-",(IF(AL272&gt;AM272,3,(IF(AL272=AM272,1,0)))))</f>
        <v>-</v>
      </c>
      <c r="AO272" s="71" t="str">
        <f>IF(AL272="","-",(IF(AL272&lt;AM272,3,(IF(AL272=AM272,1,0)))))</f>
        <v>-</v>
      </c>
      <c r="AP272" s="34" t="str">
        <f t="shared" ref="AP272:AP286" si="258">IF(AI272="","-",(IF(AI272&gt;AJ272,"V",(IF(AI272=AJ272,"E","D")))))</f>
        <v>-</v>
      </c>
      <c r="AQ272" s="34" t="str">
        <f t="shared" ref="AQ272:AQ286" si="259">IF(AI272="","-",(IF(AI272&lt;AJ272,"V",(IF(AI272=AJ272,"E","D")))))</f>
        <v>-</v>
      </c>
      <c r="AR272" s="34">
        <f t="shared" ref="AR272:AS286" si="260">IF(AP272="V",3,(IF(AP272="E",1,0)))</f>
        <v>0</v>
      </c>
      <c r="AS272" s="34">
        <f t="shared" si="260"/>
        <v>0</v>
      </c>
      <c r="AT272" s="35"/>
      <c r="AU272" s="35">
        <f t="shared" ref="AU272:AU277" si="261">AG263</f>
        <v>0</v>
      </c>
      <c r="AV272" s="35">
        <f>SUMIFS(AR272:AR286,AH272:AH286,AU272,AK272:AK286,AV271)+SUMIFS(AS272:AS286,AK272:AK286,AU272,AH272:AH286,AV271)</f>
        <v>0</v>
      </c>
      <c r="AW272" s="35">
        <f>SUMIFS(AR272:AR286,AH272:AH286,AU272,AK272:AK286,AW271)+SUMIFS(AS272:AS286,AK272:AK286,AU272,AH272:AH286,AW271)</f>
        <v>0</v>
      </c>
      <c r="AX272" s="35">
        <f>SUMIFS(AR272:AR286,AH272:AH286,AU272,AK272:AK286,AX271)+SUMIFS(AS272:AS286,AK272:AK286,AU272,AH272:AH286,AX271)</f>
        <v>0</v>
      </c>
      <c r="AY272" s="35">
        <f>SUMIFS(AR272:AR286,AH272:AH286,AU272,AK272:AK286,AY271)+SUMIFS(AS272:AS286,AK272:AK286,AU272,AH272:AH286,AY271)</f>
        <v>0</v>
      </c>
      <c r="AZ272" s="35">
        <f>SUMIFS(AR272:AR286,AH272:AH286,AU272,AK272:AK286,AZ271)+SUMIFS(AS272:AS286,AK272:AK286,AU272,AH272:AH286,AZ271)</f>
        <v>0</v>
      </c>
      <c r="BA272" s="35">
        <f>SUMIFS(AR272:AR286,AH272:AH286,AU272,AK272:AK286,BA271)+SUMIFS(AS272:AS286,AK272:AK286,AU272,AH272:AH286,BA271)</f>
        <v>0</v>
      </c>
      <c r="BB272" s="35"/>
      <c r="BC272" s="35"/>
      <c r="BD272" s="35"/>
      <c r="BE272" s="35"/>
      <c r="BF272" s="35"/>
      <c r="BG272" s="35"/>
      <c r="BH272" s="131"/>
      <c r="BI272" s="35"/>
    </row>
    <row r="273" spans="1:61" ht="18" hidden="1" customHeight="1" x14ac:dyDescent="0.25">
      <c r="A273" s="86" t="str">
        <f t="shared" si="252"/>
        <v/>
      </c>
      <c r="B273" s="91" t="str">
        <f t="shared" si="253"/>
        <v/>
      </c>
      <c r="C273" s="92"/>
      <c r="D273" s="93"/>
      <c r="E273" s="91" t="str">
        <f t="shared" si="254"/>
        <v/>
      </c>
      <c r="F273" s="75"/>
      <c r="G273" s="76"/>
      <c r="H273" s="33"/>
      <c r="I273" s="86" t="str">
        <f>IF(AA273="","",CONCATENATE(AA273,I218))</f>
        <v/>
      </c>
      <c r="J273" s="87" t="str">
        <f>IF(J220="","",VLOOKUP(AD273,BF263:BG268,2,FALSE))</f>
        <v/>
      </c>
      <c r="K273" s="88" t="str">
        <f>IFERROR(VLOOKUP(J273,AG263:AO268,2,FALSE),"")</f>
        <v/>
      </c>
      <c r="L273" s="89" t="str">
        <f>IFERROR(VLOOKUP(J273,AG263:AO268,3,FALSE),"")</f>
        <v/>
      </c>
      <c r="M273" s="89" t="str">
        <f>IFERROR(VLOOKUP(J273,AG263:AO268,4,FALSE),"")</f>
        <v/>
      </c>
      <c r="N273" s="89" t="str">
        <f>IFERROR(VLOOKUP(J273,AG263:AO268,5,FALSE),"")</f>
        <v/>
      </c>
      <c r="O273" s="89" t="str">
        <f>IFERROR(VLOOKUP(J273,AG263:AO268,6,FALSE),"")</f>
        <v/>
      </c>
      <c r="P273" s="89" t="str">
        <f>IFERROR(VLOOKUP(J273,AG263:AO268,7,FALSE),"")</f>
        <v/>
      </c>
      <c r="Q273" s="89" t="str">
        <f>IFERROR(VLOOKUP(J273,AG263:AO268,8,FALSE),"")</f>
        <v/>
      </c>
      <c r="R273" s="90" t="str">
        <f>IFERROR(VLOOKUP(J273,AG263:AO268,9,FALSE),"")</f>
        <v/>
      </c>
      <c r="S273" s="87" t="str">
        <f>IF(AA273="","",IF(AC273=AC274,(IF(AC273=-1,"","Shoot com o 3º")),IF(AA273=1,"",IF(AC273=AC278,(IF(AC273=-1,"","Shoot com o 1º")),IF(AC273=AC272,(IF(AC273=-1,"","Shoot com o 1º")),"")))))</f>
        <v/>
      </c>
      <c r="T273" s="61" t="str">
        <f>IFERROR(VLOOKUP(J273,AU280:BD285,8,FALSE),"")</f>
        <v/>
      </c>
      <c r="U273" s="62" t="str">
        <f>IFERROR(VLOOKUP(J273,AU280:BD285,9,FALSE),"")</f>
        <v/>
      </c>
      <c r="V273" s="62" t="str">
        <f t="shared" ref="V273:V277" si="262">IFERROR(T273-U273,"")</f>
        <v/>
      </c>
      <c r="W273" s="63" t="str">
        <f>IFERROR(VLOOKUP(J273,AU280:BD285,10,FALSE),"")</f>
        <v/>
      </c>
      <c r="X273" s="33"/>
      <c r="Y273" s="64" t="str">
        <f>IF(AA273="","",IFERROR(VLOOKUP(J273,BG263:BH268,2,FALSE),0))</f>
        <v/>
      </c>
      <c r="Z273" s="65"/>
      <c r="AA273" s="65" t="str">
        <f t="shared" si="255"/>
        <v/>
      </c>
      <c r="AB273" s="66" t="str">
        <f>VLOOKUP(J273,J263:AB268,13,FALSE)</f>
        <v/>
      </c>
      <c r="AC273" s="67" t="str">
        <f t="shared" si="256"/>
        <v/>
      </c>
      <c r="AD273" s="68" t="str">
        <f>IFERROR(LARGE(BF263:BF268,AA273),"")</f>
        <v/>
      </c>
      <c r="AE273" s="35"/>
      <c r="AF273" s="48">
        <f t="shared" ref="AF273:AF286" si="263">IF(AG273="",AF272,AG273)</f>
        <v>0</v>
      </c>
      <c r="AG273" s="69" t="str">
        <f t="shared" ref="AG273:AG286" si="264">IFERROR(IF(AH273="","",(IF(AK273=0,"",AG272+1))),AF272+1)</f>
        <v/>
      </c>
      <c r="AH273" s="70" t="str">
        <f>IF(AH271=2,"",IF(AH271=3,J220,IF(AH271=4,J220,IF(AH271&gt;=5,J220,""))))</f>
        <v/>
      </c>
      <c r="AI273" s="71" t="str">
        <f t="shared" si="257"/>
        <v/>
      </c>
      <c r="AJ273" s="71" t="str">
        <f t="shared" si="257"/>
        <v/>
      </c>
      <c r="AK273" s="70" t="str">
        <f>IF(AH271=2,"",IF(AH271=3,J221,IF(AH271=4,J221,IF(AH271&gt;=5,J221,""))))</f>
        <v/>
      </c>
      <c r="AL273" s="71" t="str">
        <f t="shared" ref="AL273:AM286" si="265">IF(F273="","",F273)</f>
        <v/>
      </c>
      <c r="AM273" s="71" t="str">
        <f t="shared" si="265"/>
        <v/>
      </c>
      <c r="AN273" s="71" t="str">
        <f t="shared" ref="AN273:AN286" si="266">IF(AL273="","-",(IF(AL273&gt;AM273,3,(IF(AL273=AM273,1,0)))))</f>
        <v>-</v>
      </c>
      <c r="AO273" s="71" t="str">
        <f t="shared" ref="AO273:AO286" si="267">IF(AL273="","-",(IF(AL273&lt;AM273,3,(IF(AL273=AM273,1,0)))))</f>
        <v>-</v>
      </c>
      <c r="AP273" s="34" t="str">
        <f t="shared" si="258"/>
        <v>-</v>
      </c>
      <c r="AQ273" s="34" t="str">
        <f t="shared" si="259"/>
        <v>-</v>
      </c>
      <c r="AR273" s="34">
        <f t="shared" si="260"/>
        <v>0</v>
      </c>
      <c r="AS273" s="34">
        <f t="shared" si="260"/>
        <v>0</v>
      </c>
      <c r="AT273" s="35"/>
      <c r="AU273" s="35">
        <f t="shared" si="261"/>
        <v>0</v>
      </c>
      <c r="AV273" s="35">
        <f>SUMIFS(AR272:AR286,AH272:AH286,AU273,AK272:AK286,AV271)+SUMIFS(AS272:AS286,AK272:AK286,AU273,AH272:AH286,AV271)</f>
        <v>0</v>
      </c>
      <c r="AW273" s="35">
        <f>SUMIFS(AR272:AR286,AH272:AH286,AU273,AK272:AK286,AW271)+SUMIFS(AS272:AS286,AK272:AK286,AU273,AH272:AH286,AW271)</f>
        <v>0</v>
      </c>
      <c r="AX273" s="35">
        <f>SUMIFS(AR272:AR286,AH272:AH286,AU273,AK272:AK286,AX271)+SUMIFS(AS272:AS286,AK272:AK286,AU273,AH272:AH286,AX271)</f>
        <v>0</v>
      </c>
      <c r="AY273" s="35">
        <f>SUMIFS(AR272:AR286,AH272:AH286,AU273,AK272:AK286,AY271)+SUMIFS(AS272:AS286,AK272:AK286,AU273,AH272:AH286,AY271)</f>
        <v>0</v>
      </c>
      <c r="AZ273" s="35">
        <f>SUMIFS(AR272:AR286,AH272:AH286,AU273,AK272:AK286,AZ271)+SUMIFS(AS272:AS286,AK272:AK286,AU273,AH272:AH286,AZ271)</f>
        <v>0</v>
      </c>
      <c r="BA273" s="35">
        <f>SUMIFS(AR272:AR286,AH272:AH286,AU273,AK272:AK286,BA271)+SUMIFS(AS272:AS286,AK272:AK286,AU273,AH272:AH286,BA271)</f>
        <v>0</v>
      </c>
      <c r="BB273" s="35"/>
      <c r="BC273" s="35"/>
      <c r="BD273" s="35"/>
      <c r="BE273" s="35"/>
      <c r="BF273" s="35"/>
      <c r="BG273" s="35"/>
      <c r="BH273" s="131"/>
      <c r="BI273" s="35"/>
    </row>
    <row r="274" spans="1:61" ht="18" hidden="1" customHeight="1" x14ac:dyDescent="0.25">
      <c r="A274" s="86" t="str">
        <f t="shared" si="252"/>
        <v/>
      </c>
      <c r="B274" s="91" t="str">
        <f t="shared" si="253"/>
        <v/>
      </c>
      <c r="C274" s="92"/>
      <c r="D274" s="93"/>
      <c r="E274" s="91" t="str">
        <f t="shared" si="254"/>
        <v/>
      </c>
      <c r="F274" s="75"/>
      <c r="G274" s="76"/>
      <c r="H274" s="33"/>
      <c r="I274" s="86" t="str">
        <f>IF(AA274="","",CONCATENATE(AA274,I218))</f>
        <v/>
      </c>
      <c r="J274" s="87" t="str">
        <f>IF(J221="","",VLOOKUP(AD274,BF263:BG268,2,FALSE))</f>
        <v/>
      </c>
      <c r="K274" s="88" t="str">
        <f>IFERROR(VLOOKUP(J274,AG263:AO268,2,FALSE),"")</f>
        <v/>
      </c>
      <c r="L274" s="89" t="str">
        <f>IFERROR(VLOOKUP(J274,AG263:AO268,3,FALSE),"")</f>
        <v/>
      </c>
      <c r="M274" s="89" t="str">
        <f>IFERROR(VLOOKUP(J274,AG263:AO268,4,FALSE),"")</f>
        <v/>
      </c>
      <c r="N274" s="89" t="str">
        <f>IFERROR(VLOOKUP(J274,AG263:AO268,5,FALSE),"")</f>
        <v/>
      </c>
      <c r="O274" s="89" t="str">
        <f>IFERROR(VLOOKUP(J274,AG263:AO268,6,FALSE),"")</f>
        <v/>
      </c>
      <c r="P274" s="89" t="str">
        <f>IFERROR(VLOOKUP(J274,AG263:AO268,7,FALSE),"")</f>
        <v/>
      </c>
      <c r="Q274" s="89" t="str">
        <f>IFERROR(VLOOKUP(J274,AG263:AO268,8,FALSE),"")</f>
        <v/>
      </c>
      <c r="R274" s="90" t="str">
        <f>IFERROR(VLOOKUP(J274,AG263:AO268,9,FALSE),"")</f>
        <v/>
      </c>
      <c r="S274" s="87" t="str">
        <f>IF(AA274="","",IF(AC274=AC275,(IF(AC274=-1,"","Shoot com o 4º")),IF(AA274=1,"",IF(AC274=AC278,(IF(AC274=-1,"","Shoot com o 1º")),IF(AC274=AC273,(IF(AC274=-1,"","Shoot com o 2º")),"")))))</f>
        <v/>
      </c>
      <c r="T274" s="61" t="str">
        <f>IFERROR(VLOOKUP(J274,AU280:BD285,8,FALSE),"")</f>
        <v/>
      </c>
      <c r="U274" s="62" t="str">
        <f>IFERROR(VLOOKUP(J274,AU280:BD285,9,FALSE),"")</f>
        <v/>
      </c>
      <c r="V274" s="62" t="str">
        <f t="shared" si="262"/>
        <v/>
      </c>
      <c r="W274" s="63" t="str">
        <f>IFERROR(VLOOKUP(J274,AU280:BD285,10,FALSE),"")</f>
        <v/>
      </c>
      <c r="X274" s="33"/>
      <c r="Y274" s="64" t="str">
        <f>IF(AA274="","",IFERROR(VLOOKUP(J274,BG263:BH268,2,FALSE),0))</f>
        <v/>
      </c>
      <c r="Z274" s="65"/>
      <c r="AA274" s="65" t="str">
        <f t="shared" si="255"/>
        <v/>
      </c>
      <c r="AB274" s="66" t="str">
        <f>VLOOKUP(J274,J263:AB268,13,FALSE)</f>
        <v/>
      </c>
      <c r="AC274" s="67" t="str">
        <f t="shared" si="256"/>
        <v/>
      </c>
      <c r="AD274" s="68" t="str">
        <f>IFERROR(LARGE(BF263:BF268,AA274),"")</f>
        <v/>
      </c>
      <c r="AE274" s="35"/>
      <c r="AF274" s="48">
        <f t="shared" si="263"/>
        <v>0</v>
      </c>
      <c r="AG274" s="69" t="str">
        <f t="shared" si="264"/>
        <v/>
      </c>
      <c r="AH274" s="70" t="str">
        <f>IF(AH271=2,"",IF(AH271=3,J219,IF(AH271=4,J219,IF(AH271&gt;=5,J222,""))))</f>
        <v/>
      </c>
      <c r="AI274" s="71" t="str">
        <f t="shared" si="257"/>
        <v/>
      </c>
      <c r="AJ274" s="71" t="str">
        <f t="shared" si="257"/>
        <v/>
      </c>
      <c r="AK274" s="70" t="str">
        <f>IF(AH271=2,"",IF(AH271=3,J220,IF(AH271=4,J221,IF(AH271&gt;=5,J224,""))))</f>
        <v/>
      </c>
      <c r="AL274" s="71" t="str">
        <f t="shared" si="265"/>
        <v/>
      </c>
      <c r="AM274" s="71" t="str">
        <f t="shared" si="265"/>
        <v/>
      </c>
      <c r="AN274" s="71" t="str">
        <f t="shared" si="266"/>
        <v>-</v>
      </c>
      <c r="AO274" s="71" t="str">
        <f t="shared" si="267"/>
        <v>-</v>
      </c>
      <c r="AP274" s="34" t="str">
        <f t="shared" si="258"/>
        <v>-</v>
      </c>
      <c r="AQ274" s="34" t="str">
        <f t="shared" si="259"/>
        <v>-</v>
      </c>
      <c r="AR274" s="34">
        <f t="shared" si="260"/>
        <v>0</v>
      </c>
      <c r="AS274" s="34">
        <f t="shared" si="260"/>
        <v>0</v>
      </c>
      <c r="AT274" s="35"/>
      <c r="AU274" s="35">
        <f t="shared" si="261"/>
        <v>0</v>
      </c>
      <c r="AV274" s="35">
        <f>SUMIFS(AR272:AR286,AH272:AH286,AU274,AK272:AK286,AV271)+SUMIFS(AS272:AS286,AK272:AK286,AU274,AH272:AH286,AV271)</f>
        <v>0</v>
      </c>
      <c r="AW274" s="35">
        <f>SUMIFS(AR272:AR286,AH272:AH286,AU274,AK272:AK286,AW271)+SUMIFS(AS272:AS286,AK272:AK286,AU274,AH272:AH286,AW271)</f>
        <v>0</v>
      </c>
      <c r="AX274" s="35">
        <f>SUMIFS(AR272:AR286,AH272:AH286,AU274,AK272:AK286,AX271)+SUMIFS(AS272:AS286,AK272:AK286,AU274,AH272:AH286,AX271)</f>
        <v>0</v>
      </c>
      <c r="AY274" s="35">
        <f>SUMIFS(AR272:AR286,AH272:AH286,AU274,AK272:AK286,AY271)+SUMIFS(AS272:AS286,AK272:AK286,AU274,AH272:AH286,AY271)</f>
        <v>0</v>
      </c>
      <c r="AZ274" s="35">
        <f>SUMIFS(AR272:AR286,AH272:AH286,AU274,AK272:AK286,AZ271)+SUMIFS(AS272:AS286,AK272:AK286,AU274,AH272:AH286,AZ271)</f>
        <v>0</v>
      </c>
      <c r="BA274" s="35">
        <f>SUMIFS(AR272:AR286,AH272:AH286,AU274,AK272:AK286,BA271)+SUMIFS(AS272:AS286,AK272:AK286,AU274,AH272:AH286,BA271)</f>
        <v>0</v>
      </c>
      <c r="BB274" s="35"/>
      <c r="BC274" s="35"/>
      <c r="BD274" s="35"/>
      <c r="BE274" s="35"/>
      <c r="BF274" s="35"/>
      <c r="BG274" s="35"/>
      <c r="BH274" s="131"/>
      <c r="BI274" s="35"/>
    </row>
    <row r="275" spans="1:61" ht="18" hidden="1" customHeight="1" x14ac:dyDescent="0.25">
      <c r="A275" s="86" t="str">
        <f t="shared" si="252"/>
        <v/>
      </c>
      <c r="B275" s="91" t="str">
        <f t="shared" si="253"/>
        <v/>
      </c>
      <c r="C275" s="92"/>
      <c r="D275" s="93"/>
      <c r="E275" s="91" t="str">
        <f t="shared" si="254"/>
        <v/>
      </c>
      <c r="F275" s="75"/>
      <c r="G275" s="76"/>
      <c r="H275" s="33"/>
      <c r="I275" s="86" t="str">
        <f>IF(AA275="","",CONCATENATE(AA275,I218))</f>
        <v/>
      </c>
      <c r="J275" s="87" t="str">
        <f>IF(J222="","",VLOOKUP(AD275,BF263:BG268,2,FALSE))</f>
        <v/>
      </c>
      <c r="K275" s="88" t="str">
        <f>IFERROR(VLOOKUP(J275,AG263:AO268,2,FALSE),"")</f>
        <v/>
      </c>
      <c r="L275" s="89" t="str">
        <f>IFERROR(VLOOKUP(J275,AG263:AO268,3,FALSE),"")</f>
        <v/>
      </c>
      <c r="M275" s="89" t="str">
        <f>IFERROR(VLOOKUP(J275,AG263:AO268,4,FALSE),"")</f>
        <v/>
      </c>
      <c r="N275" s="89" t="str">
        <f>IFERROR(VLOOKUP(J275,AG263:AO268,5,FALSE),"")</f>
        <v/>
      </c>
      <c r="O275" s="89" t="str">
        <f>IFERROR(VLOOKUP(J275,AG263:AO268,6,FALSE),"")</f>
        <v/>
      </c>
      <c r="P275" s="89" t="str">
        <f>IFERROR(VLOOKUP(J275,AG263:AO268,7,FALSE),"")</f>
        <v/>
      </c>
      <c r="Q275" s="89" t="str">
        <f>IFERROR(VLOOKUP(J275,AG263:AO268,8,FALSE),"")</f>
        <v/>
      </c>
      <c r="R275" s="90" t="str">
        <f>IFERROR(VLOOKUP(J275,AG263:AO268,9,FALSE),"")</f>
        <v/>
      </c>
      <c r="S275" s="87" t="str">
        <f>IF(AA275="","",IF(AC275=AC276,(IF(AC275=-1,"","Shoot com o 5º")),IF(AA275=1,"",IF(AC275=AC278,(IF(AC275=-1,"","Shoot com o 1º")),IF(AC275=AC274,(IF(AC275=-1,"","Shoot com o 3º")),"")))))</f>
        <v/>
      </c>
      <c r="T275" s="61" t="str">
        <f>IFERROR(VLOOKUP(J275,AU280:BD285,8,FALSE),"")</f>
        <v/>
      </c>
      <c r="U275" s="62" t="str">
        <f>IFERROR(VLOOKUP(J275,AU280:BD285,9,FALSE),"")</f>
        <v/>
      </c>
      <c r="V275" s="62" t="str">
        <f t="shared" si="262"/>
        <v/>
      </c>
      <c r="W275" s="63" t="str">
        <f>IFERROR(VLOOKUP(J275,AU280:BD285,10,FALSE),"")</f>
        <v/>
      </c>
      <c r="X275" s="33"/>
      <c r="Y275" s="64" t="str">
        <f>IF(AA275="","",IFERROR(VLOOKUP(J275,BG263:BH268,2,FALSE),0))</f>
        <v/>
      </c>
      <c r="Z275" s="65"/>
      <c r="AA275" s="65" t="str">
        <f t="shared" si="255"/>
        <v/>
      </c>
      <c r="AB275" s="66" t="str">
        <f>VLOOKUP(J275,J263:AB268,13,FALSE)</f>
        <v/>
      </c>
      <c r="AC275" s="67" t="str">
        <f t="shared" si="256"/>
        <v/>
      </c>
      <c r="AD275" s="68" t="str">
        <f>IFERROR(LARGE(BF263:BF268,AA275),"")</f>
        <v/>
      </c>
      <c r="AE275" s="35"/>
      <c r="AF275" s="48">
        <f t="shared" si="263"/>
        <v>0</v>
      </c>
      <c r="AG275" s="69" t="str">
        <f t="shared" si="264"/>
        <v/>
      </c>
      <c r="AH275" s="70" t="str">
        <f>IF(AH271=2,"",IF(AH271=3,"",IF(AH271=4,J220,IF(AH271&gt;=5,J220,""))))</f>
        <v/>
      </c>
      <c r="AI275" s="71" t="str">
        <f t="shared" si="257"/>
        <v/>
      </c>
      <c r="AJ275" s="71" t="str">
        <f t="shared" si="257"/>
        <v/>
      </c>
      <c r="AK275" s="70" t="str">
        <f>IF(AH271=2,"",IF(AH271=3,"",IF(AH271=4,J222,IF(AH271&gt;=5,J222,""))))</f>
        <v/>
      </c>
      <c r="AL275" s="71" t="str">
        <f t="shared" si="265"/>
        <v/>
      </c>
      <c r="AM275" s="71" t="str">
        <f t="shared" si="265"/>
        <v/>
      </c>
      <c r="AN275" s="71" t="str">
        <f t="shared" si="266"/>
        <v>-</v>
      </c>
      <c r="AO275" s="71" t="str">
        <f t="shared" si="267"/>
        <v>-</v>
      </c>
      <c r="AP275" s="34" t="str">
        <f t="shared" si="258"/>
        <v>-</v>
      </c>
      <c r="AQ275" s="34" t="str">
        <f t="shared" si="259"/>
        <v>-</v>
      </c>
      <c r="AR275" s="34">
        <f t="shared" si="260"/>
        <v>0</v>
      </c>
      <c r="AS275" s="34">
        <f t="shared" si="260"/>
        <v>0</v>
      </c>
      <c r="AT275" s="35"/>
      <c r="AU275" s="35">
        <f t="shared" si="261"/>
        <v>0</v>
      </c>
      <c r="AV275" s="35">
        <f>SUMIFS(AR272:AR286,AH272:AH286,AU275,AK272:AK286,AV271)+SUMIFS(AS272:AS286,AK272:AK286,AU275,AH272:AH286,AV271)</f>
        <v>0</v>
      </c>
      <c r="AW275" s="35">
        <f>SUMIFS(AR272:AR286,AH272:AH286,AU275,AK272:AK286,AW271)+SUMIFS(AS272:AS286,AK272:AK286,AU275,AH272:AH286,AW271)</f>
        <v>0</v>
      </c>
      <c r="AX275" s="35">
        <f>SUMIFS(AR272:AR286,AH272:AH286,AU275,AK272:AK286,AX271)+SUMIFS(AS272:AS286,AK272:AK286,AU275,AH272:AH286,AX271)</f>
        <v>0</v>
      </c>
      <c r="AY275" s="35">
        <f>SUMIFS(AR272:AR286,AH272:AH286,AU275,AK272:AK286,AY271)+SUMIFS(AS272:AS286,AK272:AK286,AU275,AH272:AH286,AY271)</f>
        <v>0</v>
      </c>
      <c r="AZ275" s="35">
        <f>SUMIFS(AR272:AR286,AH272:AH286,AU275,AK272:AK286,AZ271)+SUMIFS(AS272:AS286,AK272:AK286,AU275,AH272:AH286,AZ271)</f>
        <v>0</v>
      </c>
      <c r="BA275" s="35">
        <f>SUMIFS(AR272:AR286,AH272:AH286,AU275,AK272:AK286,BA271)+SUMIFS(AS272:AS286,AK272:AK286,AU275,AH272:AH286,BA271)</f>
        <v>0</v>
      </c>
      <c r="BB275" s="35"/>
      <c r="BC275" s="35"/>
      <c r="BD275" s="35"/>
      <c r="BE275" s="35"/>
      <c r="BF275" s="35"/>
      <c r="BG275" s="35"/>
      <c r="BH275" s="131"/>
      <c r="BI275" s="35"/>
    </row>
    <row r="276" spans="1:61" ht="18" hidden="1" customHeight="1" x14ac:dyDescent="0.25">
      <c r="A276" s="86" t="str">
        <f t="shared" si="252"/>
        <v/>
      </c>
      <c r="B276" s="91" t="str">
        <f t="shared" si="253"/>
        <v/>
      </c>
      <c r="C276" s="92"/>
      <c r="D276" s="93"/>
      <c r="E276" s="91" t="str">
        <f t="shared" si="254"/>
        <v/>
      </c>
      <c r="F276" s="75"/>
      <c r="G276" s="76"/>
      <c r="H276" s="33"/>
      <c r="I276" s="86" t="str">
        <f>IF(AA276="","",CONCATENATE(AA276,I218))</f>
        <v/>
      </c>
      <c r="J276" s="87" t="str">
        <f>IF(J223="","",VLOOKUP(AD276,BF263:BG268,2,FALSE))</f>
        <v/>
      </c>
      <c r="K276" s="88" t="str">
        <f>IFERROR(VLOOKUP(J276,AG263:AO268,2,FALSE),"")</f>
        <v/>
      </c>
      <c r="L276" s="89" t="str">
        <f>IFERROR(VLOOKUP(J276,AG263:AO268,3,FALSE),"")</f>
        <v/>
      </c>
      <c r="M276" s="89" t="str">
        <f>IFERROR(VLOOKUP(J276,AG263:AO268,4,FALSE),"")</f>
        <v/>
      </c>
      <c r="N276" s="89" t="str">
        <f>IFERROR(VLOOKUP(J276,AG263:AO268,5,FALSE),"")</f>
        <v/>
      </c>
      <c r="O276" s="89" t="str">
        <f>IFERROR(VLOOKUP(J276,AG263:AO268,6,FALSE),"")</f>
        <v/>
      </c>
      <c r="P276" s="89" t="str">
        <f>IFERROR(VLOOKUP(J276,AG263:AO268,7,FALSE),"")</f>
        <v/>
      </c>
      <c r="Q276" s="89" t="str">
        <f>IFERROR(VLOOKUP(J276,AG263:AO268,8,FALSE),"")</f>
        <v/>
      </c>
      <c r="R276" s="90" t="str">
        <f>IFERROR(VLOOKUP(J276,AG263:AO268,9,FALSE),"")</f>
        <v/>
      </c>
      <c r="S276" s="87" t="str">
        <f>IF(AA276="","",IF(AC276=AC277,(IF(AC276=-1,"","Shoot com o 6º")),IF(AA276=1,"",IF(AC276=AC278,(IF(AC276=-1,"","Shoot com o 1º")),IF(AC276=AC275,(IF(AC276=-1,"","Shoot com o 4º")),"")))))</f>
        <v/>
      </c>
      <c r="T276" s="61" t="str">
        <f>IFERROR(VLOOKUP(J276,AU280:BD285,8,FALSE),"")</f>
        <v/>
      </c>
      <c r="U276" s="62" t="str">
        <f>IFERROR(VLOOKUP(J276,AU280:BD285,9,FALSE),"")</f>
        <v/>
      </c>
      <c r="V276" s="62" t="str">
        <f t="shared" si="262"/>
        <v/>
      </c>
      <c r="W276" s="63" t="str">
        <f>IFERROR(VLOOKUP(J276,AU280:BD285,10,FALSE),"")</f>
        <v/>
      </c>
      <c r="X276" s="33"/>
      <c r="Y276" s="64" t="str">
        <f>IF(AA276="","",IFERROR(VLOOKUP(J276,BG263:BH268,2,FALSE),0))</f>
        <v/>
      </c>
      <c r="Z276" s="65"/>
      <c r="AA276" s="65" t="str">
        <f t="shared" si="255"/>
        <v/>
      </c>
      <c r="AB276" s="66" t="str">
        <f>VLOOKUP(J276,J263:AB268,13,FALSE)</f>
        <v/>
      </c>
      <c r="AC276" s="67" t="str">
        <f t="shared" si="256"/>
        <v/>
      </c>
      <c r="AD276" s="68" t="str">
        <f>IFERROR(LARGE(BF263:BF268,AA276),"")</f>
        <v/>
      </c>
      <c r="AE276" s="35"/>
      <c r="AF276" s="48">
        <f t="shared" si="263"/>
        <v>0</v>
      </c>
      <c r="AG276" s="69" t="str">
        <f t="shared" si="264"/>
        <v/>
      </c>
      <c r="AH276" s="70" t="str">
        <f>IF(AH271=2,"",IF(AH271=3,"",IF(AH271=4,J219,IF(AH271&gt;=5,J221,""))))</f>
        <v/>
      </c>
      <c r="AI276" s="71" t="str">
        <f t="shared" si="257"/>
        <v/>
      </c>
      <c r="AJ276" s="71" t="str">
        <f t="shared" si="257"/>
        <v/>
      </c>
      <c r="AK276" s="70" t="str">
        <f>IF(AH271=2,"",IF(AH271=3,"",IF(AH271=4,J220,IF(AH271&gt;=5,J223,""))))</f>
        <v/>
      </c>
      <c r="AL276" s="71" t="str">
        <f t="shared" si="265"/>
        <v/>
      </c>
      <c r="AM276" s="71" t="str">
        <f t="shared" si="265"/>
        <v/>
      </c>
      <c r="AN276" s="71" t="str">
        <f t="shared" si="266"/>
        <v>-</v>
      </c>
      <c r="AO276" s="71" t="str">
        <f t="shared" si="267"/>
        <v>-</v>
      </c>
      <c r="AP276" s="34" t="str">
        <f t="shared" si="258"/>
        <v>-</v>
      </c>
      <c r="AQ276" s="34" t="str">
        <f t="shared" si="259"/>
        <v>-</v>
      </c>
      <c r="AR276" s="34">
        <f t="shared" si="260"/>
        <v>0</v>
      </c>
      <c r="AS276" s="34">
        <f t="shared" si="260"/>
        <v>0</v>
      </c>
      <c r="AT276" s="35"/>
      <c r="AU276" s="35">
        <f t="shared" si="261"/>
        <v>0</v>
      </c>
      <c r="AV276" s="35">
        <f>SUMIFS(AR272:AR286,AH272:AH286,AU276,AK272:AK286,AV271)+SUMIFS(AS272:AS286,AK272:AK286,AU276,AH272:AH286,AV271)</f>
        <v>0</v>
      </c>
      <c r="AW276" s="35">
        <f>SUMIFS(AR272:AR286,AH272:AH286,AU276,AK272:AK286,AW271)+SUMIFS(AS272:AS286,AK272:AK286,AU276,AH272:AH286,AW271)</f>
        <v>0</v>
      </c>
      <c r="AX276" s="35">
        <f>SUMIFS(AR272:AR286,AH272:AH286,AU276,AK272:AK286,AX271)+SUMIFS(AS272:AS286,AK272:AK286,AU276,AH272:AH286,AX271)</f>
        <v>0</v>
      </c>
      <c r="AY276" s="35">
        <f>SUMIFS(AR272:AR286,AH272:AH286,AU276,AK272:AK286,AY271)+SUMIFS(AS272:AS286,AK272:AK286,AU276,AH272:AH286,AY271)</f>
        <v>0</v>
      </c>
      <c r="AZ276" s="35">
        <f>SUMIFS(AR272:AR286,AH272:AH286,AU276,AK272:AK286,AZ271)+SUMIFS(AS272:AS286,AK272:AK286,AU276,AH272:AH286,AZ271)</f>
        <v>0</v>
      </c>
      <c r="BA276" s="35">
        <f>SUMIFS(AR272:AR286,AH272:AH286,AU276,AK272:AK286,BA271)+SUMIFS(AS272:AS286,AK272:AK286,AU276,AH272:AH286,BA271)</f>
        <v>0</v>
      </c>
      <c r="BB276" s="35"/>
      <c r="BC276" s="35"/>
      <c r="BD276" s="35"/>
      <c r="BE276" s="35"/>
      <c r="BF276" s="35"/>
      <c r="BG276" s="35"/>
      <c r="BH276" s="131"/>
      <c r="BI276" s="35"/>
    </row>
    <row r="277" spans="1:61" ht="18" hidden="1" customHeight="1" x14ac:dyDescent="0.25">
      <c r="A277" s="86" t="str">
        <f t="shared" si="252"/>
        <v/>
      </c>
      <c r="B277" s="91" t="str">
        <f t="shared" si="253"/>
        <v/>
      </c>
      <c r="C277" s="92"/>
      <c r="D277" s="93"/>
      <c r="E277" s="91" t="str">
        <f t="shared" si="254"/>
        <v/>
      </c>
      <c r="F277" s="75"/>
      <c r="G277" s="76"/>
      <c r="H277" s="33"/>
      <c r="I277" s="86" t="str">
        <f>IF(AA277="","",CONCATENATE(AA277,I218))</f>
        <v/>
      </c>
      <c r="J277" s="87" t="str">
        <f>IF(J224="","",VLOOKUP(AD277,BF263:BG268,2,FALSE))</f>
        <v/>
      </c>
      <c r="K277" s="88" t="str">
        <f>IFERROR(VLOOKUP(J277,AG263:AO268,2,FALSE),"")</f>
        <v/>
      </c>
      <c r="L277" s="89" t="str">
        <f>IFERROR(VLOOKUP(J277,AG263:AO268,3,FALSE),"")</f>
        <v/>
      </c>
      <c r="M277" s="89" t="str">
        <f>IFERROR(VLOOKUP(J277,AG263:AO268,4,FALSE),"")</f>
        <v/>
      </c>
      <c r="N277" s="89" t="str">
        <f>IFERROR(VLOOKUP(J277,AG263:AO268,5,FALSE),"")</f>
        <v/>
      </c>
      <c r="O277" s="89" t="str">
        <f>IFERROR(VLOOKUP(J277,AG263:AO268,6,FALSE),"")</f>
        <v/>
      </c>
      <c r="P277" s="89" t="str">
        <f>IFERROR(VLOOKUP(J277,AG263:AO268,7,FALSE),"")</f>
        <v/>
      </c>
      <c r="Q277" s="89" t="str">
        <f>IFERROR(VLOOKUP(J277,AG263:AO268,8,FALSE),"")</f>
        <v/>
      </c>
      <c r="R277" s="90" t="str">
        <f>IFERROR(VLOOKUP(J277,AG263:AO268,9,FALSE),"")</f>
        <v/>
      </c>
      <c r="S277" s="87" t="str">
        <f>IF(AA277="","",IF(AC277=AC278,(IF(AC277=-1,"","Shoot com o 1º")),IF(AA277=1,"",IF(AC277=AC278,(IF(AC277=-1,"","Shoot com o 1º")),IF(AC277=AC276,(IF(AC277=-1,"","Shoot com o 5º")),"")))))</f>
        <v/>
      </c>
      <c r="T277" s="61" t="str">
        <f>IFERROR(VLOOKUP(J277,AU280:BD285,8,FALSE),"")</f>
        <v/>
      </c>
      <c r="U277" s="62" t="str">
        <f>IFERROR(VLOOKUP(J277,AU280:BD285,9,FALSE),"")</f>
        <v/>
      </c>
      <c r="V277" s="62" t="str">
        <f t="shared" si="262"/>
        <v/>
      </c>
      <c r="W277" s="63" t="str">
        <f>IFERROR(VLOOKUP(J277,AU280:BD285,10,FALSE),"")</f>
        <v/>
      </c>
      <c r="X277" s="33"/>
      <c r="Y277" s="64" t="str">
        <f>IF(AA277="","",IFERROR(VLOOKUP(J277,BG263:BH268,2,FALSE),0))</f>
        <v/>
      </c>
      <c r="Z277" s="65"/>
      <c r="AA277" s="65" t="str">
        <f t="shared" si="255"/>
        <v/>
      </c>
      <c r="AB277" s="66" t="str">
        <f>VLOOKUP(J277,J263:AB268,13,FALSE)</f>
        <v/>
      </c>
      <c r="AC277" s="67" t="str">
        <f t="shared" si="256"/>
        <v/>
      </c>
      <c r="AD277" s="68" t="str">
        <f>IFERROR(LARGE(BF263:BF268,AA277),"")</f>
        <v/>
      </c>
      <c r="AE277" s="35"/>
      <c r="AF277" s="48">
        <f t="shared" si="263"/>
        <v>0</v>
      </c>
      <c r="AG277" s="69" t="str">
        <f t="shared" si="264"/>
        <v/>
      </c>
      <c r="AH277" s="70" t="str">
        <f>IF(AH271=2,"",IF(AH271=3,"",IF(AH271=4,J221,IF(AH271&gt;=5,J219,""))))</f>
        <v/>
      </c>
      <c r="AI277" s="71" t="str">
        <f t="shared" si="257"/>
        <v/>
      </c>
      <c r="AJ277" s="71" t="str">
        <f t="shared" si="257"/>
        <v/>
      </c>
      <c r="AK277" s="70" t="str">
        <f>IF(AH271=2,"",IF(AH271=3,"",IF(AH271=4,J222,IF(AH271&gt;=5,J224,""))))</f>
        <v/>
      </c>
      <c r="AL277" s="71" t="str">
        <f t="shared" si="265"/>
        <v/>
      </c>
      <c r="AM277" s="71" t="str">
        <f t="shared" si="265"/>
        <v/>
      </c>
      <c r="AN277" s="71" t="str">
        <f t="shared" si="266"/>
        <v>-</v>
      </c>
      <c r="AO277" s="71" t="str">
        <f t="shared" si="267"/>
        <v>-</v>
      </c>
      <c r="AP277" s="34" t="str">
        <f t="shared" si="258"/>
        <v>-</v>
      </c>
      <c r="AQ277" s="34" t="str">
        <f t="shared" si="259"/>
        <v>-</v>
      </c>
      <c r="AR277" s="34">
        <f t="shared" si="260"/>
        <v>0</v>
      </c>
      <c r="AS277" s="34">
        <f t="shared" si="260"/>
        <v>0</v>
      </c>
      <c r="AT277" s="35"/>
      <c r="AU277" s="35">
        <f t="shared" si="261"/>
        <v>0</v>
      </c>
      <c r="AV277" s="35">
        <f>SUMIFS(AR272:AR286,AH272:AH286,AU277,AK272:AK286,AV271)+SUMIFS(AS272:AS286,AK272:AK286,AU277,AH272:AH286,AV271)</f>
        <v>0</v>
      </c>
      <c r="AW277" s="35">
        <f>SUMIFS(AR272:AR286,AH272:AH286,AU277,AK272:AK286,AW271)+SUMIFS(AS272:AS286,AK272:AK286,AU277,AH272:AH286,AW271)</f>
        <v>0</v>
      </c>
      <c r="AX277" s="35">
        <f>SUMIFS(AR272:AR286,AH272:AH286,AU277,AK272:AK286,AX271)+SUMIFS(AS272:AS286,AK272:AK286,AU277,AH272:AH286,AX271)</f>
        <v>0</v>
      </c>
      <c r="AY277" s="35">
        <f>SUMIFS(AR272:AR286,AH272:AH286,AU277,AK272:AK286,AY271)+SUMIFS(AS272:AS286,AK272:AK286,AU277,AH272:AH286,AY271)</f>
        <v>0</v>
      </c>
      <c r="AZ277" s="35">
        <f>SUMIFS(AR272:AR286,AH272:AH286,AU277,AK272:AK286,AZ271)+SUMIFS(AS272:AS286,AK272:AK286,AU277,AH272:AH286,AZ271)</f>
        <v>0</v>
      </c>
      <c r="BA277" s="35">
        <f>SUMIFS(AR272:AR286,AH272:AH286,AU277,AK272:AK286,BA271)+SUMIFS(AS272:AS286,AK272:AK286,AU277,AH272:AH286,BA271)</f>
        <v>0</v>
      </c>
      <c r="BB277" s="35"/>
      <c r="BC277" s="35"/>
      <c r="BD277" s="35"/>
      <c r="BE277" s="35"/>
      <c r="BF277" s="35"/>
      <c r="BG277" s="35"/>
      <c r="BH277" s="131"/>
      <c r="BI277" s="35"/>
    </row>
    <row r="278" spans="1:61" ht="18" hidden="1" customHeight="1" x14ac:dyDescent="0.25">
      <c r="A278" s="86" t="str">
        <f t="shared" si="252"/>
        <v/>
      </c>
      <c r="B278" s="91" t="str">
        <f t="shared" si="253"/>
        <v/>
      </c>
      <c r="C278" s="92"/>
      <c r="D278" s="93"/>
      <c r="E278" s="91" t="str">
        <f t="shared" si="254"/>
        <v/>
      </c>
      <c r="F278" s="75"/>
      <c r="G278" s="76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4"/>
      <c r="Z278" s="35"/>
      <c r="AA278" s="35"/>
      <c r="AB278" s="66" t="str">
        <f>AB272</f>
        <v/>
      </c>
      <c r="AC278" s="67" t="str">
        <f>AC272</f>
        <v/>
      </c>
      <c r="AD278" s="37"/>
      <c r="AE278" s="35"/>
      <c r="AF278" s="48">
        <f t="shared" si="263"/>
        <v>0</v>
      </c>
      <c r="AG278" s="69" t="str">
        <f t="shared" si="264"/>
        <v/>
      </c>
      <c r="AH278" s="70" t="str">
        <f>IF(AH271=2,"",IF(AH271=3,"",IF(AH271=4,"",IF(AH271&gt;=5,J219,""))))</f>
        <v/>
      </c>
      <c r="AI278" s="71" t="str">
        <f t="shared" si="257"/>
        <v/>
      </c>
      <c r="AJ278" s="71" t="str">
        <f t="shared" si="257"/>
        <v/>
      </c>
      <c r="AK278" s="70" t="str">
        <f>IF(AH271=2,"",IF(AH271=3,"",IF(AH271=4,"",IF(AH271&gt;=5,J222,""))))</f>
        <v/>
      </c>
      <c r="AL278" s="71" t="str">
        <f t="shared" si="265"/>
        <v/>
      </c>
      <c r="AM278" s="71" t="str">
        <f t="shared" si="265"/>
        <v/>
      </c>
      <c r="AN278" s="71" t="str">
        <f t="shared" si="266"/>
        <v>-</v>
      </c>
      <c r="AO278" s="71" t="str">
        <f t="shared" si="267"/>
        <v>-</v>
      </c>
      <c r="AP278" s="34" t="str">
        <f t="shared" si="258"/>
        <v>-</v>
      </c>
      <c r="AQ278" s="34" t="str">
        <f t="shared" si="259"/>
        <v>-</v>
      </c>
      <c r="AR278" s="34">
        <f t="shared" si="260"/>
        <v>0</v>
      </c>
      <c r="AS278" s="34">
        <f t="shared" si="260"/>
        <v>0</v>
      </c>
      <c r="AT278" s="35"/>
      <c r="AU278" s="35"/>
      <c r="AV278" s="35"/>
      <c r="AW278" s="35"/>
      <c r="AX278" s="35"/>
      <c r="AY278" s="35"/>
      <c r="AZ278" s="35"/>
      <c r="BA278" s="35"/>
      <c r="BB278" s="35" t="s">
        <v>13</v>
      </c>
      <c r="BC278" s="35" t="s">
        <v>14</v>
      </c>
      <c r="BD278" s="35" t="s">
        <v>16</v>
      </c>
      <c r="BE278" s="35"/>
      <c r="BF278" s="35"/>
      <c r="BG278" s="35"/>
      <c r="BH278" s="131"/>
      <c r="BI278" s="35"/>
    </row>
    <row r="279" spans="1:61" ht="18" hidden="1" customHeight="1" x14ac:dyDescent="0.25">
      <c r="A279" s="86" t="str">
        <f t="shared" si="252"/>
        <v/>
      </c>
      <c r="B279" s="91" t="str">
        <f t="shared" si="253"/>
        <v/>
      </c>
      <c r="C279" s="92"/>
      <c r="D279" s="93"/>
      <c r="E279" s="91" t="str">
        <f t="shared" si="254"/>
        <v/>
      </c>
      <c r="F279" s="75"/>
      <c r="G279" s="76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4"/>
      <c r="Z279" s="35"/>
      <c r="AA279" s="35"/>
      <c r="AB279" s="36"/>
      <c r="AC279" s="36"/>
      <c r="AD279" s="37"/>
      <c r="AE279" s="35"/>
      <c r="AF279" s="48">
        <f t="shared" si="263"/>
        <v>0</v>
      </c>
      <c r="AG279" s="69" t="str">
        <f t="shared" si="264"/>
        <v/>
      </c>
      <c r="AH279" s="70" t="str">
        <f>IF(AH271=2,"",IF(AH271=3,"",IF(AH271=4,"",IF(AH271&gt;=5,J220,""))))</f>
        <v/>
      </c>
      <c r="AI279" s="71" t="str">
        <f t="shared" si="257"/>
        <v/>
      </c>
      <c r="AJ279" s="71" t="str">
        <f t="shared" si="257"/>
        <v/>
      </c>
      <c r="AK279" s="70" t="str">
        <f>IF(AH271=2,"",IF(AH271=3,"",IF(AH271=4,"",IF(AH271&gt;=5,J223,""))))</f>
        <v/>
      </c>
      <c r="AL279" s="71" t="str">
        <f t="shared" si="265"/>
        <v/>
      </c>
      <c r="AM279" s="71" t="str">
        <f t="shared" si="265"/>
        <v/>
      </c>
      <c r="AN279" s="71" t="str">
        <f t="shared" si="266"/>
        <v>-</v>
      </c>
      <c r="AO279" s="71" t="str">
        <f t="shared" si="267"/>
        <v>-</v>
      </c>
      <c r="AP279" s="34" t="str">
        <f t="shared" si="258"/>
        <v>-</v>
      </c>
      <c r="AQ279" s="34" t="str">
        <f t="shared" si="259"/>
        <v>-</v>
      </c>
      <c r="AR279" s="34">
        <f t="shared" si="260"/>
        <v>0</v>
      </c>
      <c r="AS279" s="34">
        <f t="shared" si="260"/>
        <v>0</v>
      </c>
      <c r="AT279" s="35"/>
      <c r="AU279" s="49" t="s">
        <v>22</v>
      </c>
      <c r="AV279" s="35">
        <f t="shared" ref="AV279:BA279" si="268">AV271</f>
        <v>0</v>
      </c>
      <c r="AW279" s="35">
        <f t="shared" si="268"/>
        <v>0</v>
      </c>
      <c r="AX279" s="35">
        <f t="shared" si="268"/>
        <v>0</v>
      </c>
      <c r="AY279" s="35">
        <f t="shared" si="268"/>
        <v>0</v>
      </c>
      <c r="AZ279" s="35">
        <f t="shared" si="268"/>
        <v>0</v>
      </c>
      <c r="BA279" s="35">
        <f t="shared" si="268"/>
        <v>0</v>
      </c>
      <c r="BB279" s="35" t="s">
        <v>41</v>
      </c>
      <c r="BC279" s="35" t="str">
        <f>AU286</f>
        <v>Sofridos</v>
      </c>
      <c r="BD279" s="35" t="s">
        <v>42</v>
      </c>
      <c r="BE279" s="35"/>
      <c r="BF279" s="35"/>
      <c r="BG279" s="35"/>
      <c r="BH279" s="131"/>
      <c r="BI279" s="35"/>
    </row>
    <row r="280" spans="1:61" ht="18" hidden="1" customHeight="1" x14ac:dyDescent="0.25">
      <c r="A280" s="86" t="str">
        <f t="shared" si="252"/>
        <v/>
      </c>
      <c r="B280" s="91" t="str">
        <f t="shared" si="253"/>
        <v/>
      </c>
      <c r="C280" s="92"/>
      <c r="D280" s="93"/>
      <c r="E280" s="91" t="str">
        <f t="shared" si="254"/>
        <v/>
      </c>
      <c r="F280" s="75"/>
      <c r="G280" s="76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4"/>
      <c r="Z280" s="35"/>
      <c r="AA280" s="35"/>
      <c r="AB280" s="36"/>
      <c r="AC280" s="36"/>
      <c r="AD280" s="36"/>
      <c r="AE280" s="35"/>
      <c r="AF280" s="48">
        <f t="shared" si="263"/>
        <v>0</v>
      </c>
      <c r="AG280" s="69" t="str">
        <f t="shared" si="264"/>
        <v/>
      </c>
      <c r="AH280" s="70" t="str">
        <f>IF(AH271=2,"",IF(AH271=3,"",IF(AH271=4,"",IF(AH271&gt;=5,J221,""))))</f>
        <v/>
      </c>
      <c r="AI280" s="71" t="str">
        <f t="shared" si="257"/>
        <v/>
      </c>
      <c r="AJ280" s="71" t="str">
        <f t="shared" si="257"/>
        <v/>
      </c>
      <c r="AK280" s="70" t="str">
        <f>IF(AH271=2,"",IF(AH271=3,"",IF(AH271=4,"",IF(AH271&gt;=5,J224,""))))</f>
        <v/>
      </c>
      <c r="AL280" s="71" t="str">
        <f t="shared" si="265"/>
        <v/>
      </c>
      <c r="AM280" s="71" t="str">
        <f t="shared" si="265"/>
        <v/>
      </c>
      <c r="AN280" s="71" t="str">
        <f t="shared" si="266"/>
        <v>-</v>
      </c>
      <c r="AO280" s="71" t="str">
        <f t="shared" si="267"/>
        <v>-</v>
      </c>
      <c r="AP280" s="34" t="str">
        <f t="shared" si="258"/>
        <v>-</v>
      </c>
      <c r="AQ280" s="34" t="str">
        <f t="shared" si="259"/>
        <v>-</v>
      </c>
      <c r="AR280" s="34">
        <f t="shared" si="260"/>
        <v>0</v>
      </c>
      <c r="AS280" s="34">
        <f t="shared" si="260"/>
        <v>0</v>
      </c>
      <c r="AT280" s="35"/>
      <c r="AU280" s="35">
        <f t="shared" ref="AU280:AU285" si="269">AU272</f>
        <v>0</v>
      </c>
      <c r="AV280" s="35">
        <f>SUMIFS(AL272:AL286,AH272:AH286,AU280,AK272:AK286,AV271)+SUMIFS(AM272:AM286,AK272:AK286,AU280,AH272:AH286,AV271)</f>
        <v>0</v>
      </c>
      <c r="AW280" s="35">
        <f>SUMIFS(AL272:AL286,AH272:AH286,AU280,AK272:AK286,AW271)+SUMIFS(AM272:AM286,AK272:AK286,AU280,AH272:AH286,AW271)</f>
        <v>0</v>
      </c>
      <c r="AX280" s="35">
        <f>SUMIFS(AL272:AL286,AH272:AH286,AU280,AK272:AK286,AX271)+SUMIFS(AM272:AM286,AK272:AK286,AU280,AH272:AH286,AX271)</f>
        <v>0</v>
      </c>
      <c r="AY280" s="35">
        <f>SUMIFS(AL272:AL286,AH272:AH286,AU280,AK272:AK286,AY271)+SUMIFS(AM272:AM286,AK272:AK286,AU280,AH272:AH286,AY271)</f>
        <v>0</v>
      </c>
      <c r="AZ280" s="35">
        <f>SUMIFS(AL272:AL286,AH272:AH286,AU280,AK272:AK286,AZ271)+SUMIFS(AM272:AM286,AK272:AK286,AU280,AH272:AH286,AZ271)</f>
        <v>0</v>
      </c>
      <c r="BA280" s="35">
        <f>SUMIFS(AL272:AL286,AH272:AH286,AU280,AK272:AK286,BA271)+SUMIFS(AM272:AM286,AK272:AK286,AU280,AH272:AH286,BA271)</f>
        <v>0</v>
      </c>
      <c r="BB280" s="35">
        <f>SUM(AV280:BA280)</f>
        <v>0</v>
      </c>
      <c r="BC280" s="35">
        <f>AV286</f>
        <v>0</v>
      </c>
      <c r="BD280" s="77">
        <f>(SUMIFS(AN272:AN286,AH272:AH286,AU280)+SUMIFS(AO272:AO286,AK272:AK286,AU280))</f>
        <v>0</v>
      </c>
      <c r="BE280" s="35"/>
      <c r="BF280" s="35"/>
      <c r="BG280" s="35"/>
      <c r="BH280" s="131"/>
      <c r="BI280" s="35"/>
    </row>
    <row r="281" spans="1:61" ht="18" hidden="1" customHeight="1" x14ac:dyDescent="0.25">
      <c r="A281" s="86" t="str">
        <f t="shared" si="252"/>
        <v/>
      </c>
      <c r="B281" s="91" t="str">
        <f t="shared" si="253"/>
        <v/>
      </c>
      <c r="C281" s="92"/>
      <c r="D281" s="93"/>
      <c r="E281" s="91" t="str">
        <f t="shared" si="254"/>
        <v/>
      </c>
      <c r="F281" s="75"/>
      <c r="G281" s="76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4"/>
      <c r="Z281" s="35"/>
      <c r="AA281" s="35"/>
      <c r="AB281" s="36"/>
      <c r="AC281" s="36"/>
      <c r="AD281" s="37"/>
      <c r="AE281" s="35"/>
      <c r="AF281" s="48">
        <f t="shared" si="263"/>
        <v>0</v>
      </c>
      <c r="AG281" s="69" t="str">
        <f t="shared" si="264"/>
        <v/>
      </c>
      <c r="AH281" s="70" t="str">
        <f>IF(AH271=2,"",IF(AH271=3,"",IF(AH271=4,"",IF(AH271&gt;=5,J219,""))))</f>
        <v/>
      </c>
      <c r="AI281" s="71" t="str">
        <f t="shared" si="257"/>
        <v/>
      </c>
      <c r="AJ281" s="71" t="str">
        <f t="shared" si="257"/>
        <v/>
      </c>
      <c r="AK281" s="70" t="str">
        <f>IF(AH271=2,"",IF(AH271=3,"",IF(AH271=4,"",IF(AH271&gt;=5,J221,""))))</f>
        <v/>
      </c>
      <c r="AL281" s="71" t="str">
        <f t="shared" si="265"/>
        <v/>
      </c>
      <c r="AM281" s="71" t="str">
        <f t="shared" si="265"/>
        <v/>
      </c>
      <c r="AN281" s="71" t="str">
        <f t="shared" si="266"/>
        <v>-</v>
      </c>
      <c r="AO281" s="71" t="str">
        <f t="shared" si="267"/>
        <v>-</v>
      </c>
      <c r="AP281" s="34" t="str">
        <f t="shared" si="258"/>
        <v>-</v>
      </c>
      <c r="AQ281" s="34" t="str">
        <f t="shared" si="259"/>
        <v>-</v>
      </c>
      <c r="AR281" s="34">
        <f t="shared" si="260"/>
        <v>0</v>
      </c>
      <c r="AS281" s="34">
        <f t="shared" si="260"/>
        <v>0</v>
      </c>
      <c r="AT281" s="35"/>
      <c r="AU281" s="35">
        <f t="shared" si="269"/>
        <v>0</v>
      </c>
      <c r="AV281" s="35">
        <f>SUMIFS(AL272:AL286,AH272:AH286,AU281,AK272:AK286,AV271)+SUMIFS(AM272:AM286,AK272:AK286,AU281,AH272:AH286,AV271)</f>
        <v>0</v>
      </c>
      <c r="AW281" s="35">
        <f>SUMIFS(AL272:AL286,AH272:AH286,AU281,AK272:AK286,AW271)+SUMIFS(AM272:AM286,AK272:AK286,AU281,AH272:AH286,AW271)</f>
        <v>0</v>
      </c>
      <c r="AX281" s="35">
        <f>SUMIFS(AL272:AL286,AH272:AH286,AU281,AK272:AK286,AX271)+SUMIFS(AM272:AM286,AK272:AK286,AU281,AH272:AH286,AX271)</f>
        <v>0</v>
      </c>
      <c r="AY281" s="35">
        <f>SUMIFS(AL272:AL286,AH272:AH286,AU281,AK272:AK286,AY271)+SUMIFS(AM272:AM286,AK272:AK286,AU281,AH272:AH286,AY271)</f>
        <v>0</v>
      </c>
      <c r="AZ281" s="35">
        <f>SUMIFS(AL272:AL286,AH272:AH286,AU281,AK272:AK286,AZ271)+SUMIFS(AM272:AM286,AK272:AK286,AU281,AH272:AH286,AZ271)</f>
        <v>0</v>
      </c>
      <c r="BA281" s="35">
        <f>SUMIFS(AL272:AL286,AH272:AH286,AU281,AK272:AK286,BA271)+SUMIFS(AM272:AM286,AK272:AK286,AU281,AH272:AH286,BA271)</f>
        <v>0</v>
      </c>
      <c r="BB281" s="35">
        <f t="shared" ref="BB281:BB285" si="270">SUM(AV281:BA281)</f>
        <v>0</v>
      </c>
      <c r="BC281" s="35">
        <f>AW286</f>
        <v>0</v>
      </c>
      <c r="BD281" s="77">
        <f>(SUMIFS(AN272:AN286,AH272:AH286,AU281)+SUMIFS(AO272:AO286,AK272:AK286,AU281))</f>
        <v>0</v>
      </c>
      <c r="BE281" s="35"/>
      <c r="BF281" s="35"/>
      <c r="BG281" s="35"/>
      <c r="BH281" s="131"/>
      <c r="BI281" s="35"/>
    </row>
    <row r="282" spans="1:61" ht="18" hidden="1" customHeight="1" x14ac:dyDescent="0.25">
      <c r="A282" s="86" t="str">
        <f t="shared" si="252"/>
        <v/>
      </c>
      <c r="B282" s="91" t="str">
        <f t="shared" si="253"/>
        <v/>
      </c>
      <c r="C282" s="92"/>
      <c r="D282" s="93"/>
      <c r="E282" s="91" t="str">
        <f t="shared" si="254"/>
        <v/>
      </c>
      <c r="F282" s="75"/>
      <c r="G282" s="76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4"/>
      <c r="Z282" s="35"/>
      <c r="AA282" s="35"/>
      <c r="AB282" s="36"/>
      <c r="AC282" s="36"/>
      <c r="AD282" s="36"/>
      <c r="AE282" s="35"/>
      <c r="AF282" s="48">
        <f t="shared" si="263"/>
        <v>0</v>
      </c>
      <c r="AG282" s="69" t="str">
        <f t="shared" si="264"/>
        <v/>
      </c>
      <c r="AH282" s="70" t="str">
        <f>IF(AH271=2,"",IF(AH271=3,"",IF(AH271=4,"",IF(AH271&gt;=5,J222,""))))</f>
        <v/>
      </c>
      <c r="AI282" s="71" t="str">
        <f t="shared" si="257"/>
        <v/>
      </c>
      <c r="AJ282" s="71" t="str">
        <f t="shared" si="257"/>
        <v/>
      </c>
      <c r="AK282" s="70" t="str">
        <f>IF(AH271=2,"",IF(AH271=3,"",IF(AH271=4,"",IF(AH271&gt;=5,J223,""))))</f>
        <v/>
      </c>
      <c r="AL282" s="71" t="str">
        <f t="shared" si="265"/>
        <v/>
      </c>
      <c r="AM282" s="71" t="str">
        <f t="shared" si="265"/>
        <v/>
      </c>
      <c r="AN282" s="71" t="str">
        <f t="shared" si="266"/>
        <v>-</v>
      </c>
      <c r="AO282" s="71" t="str">
        <f t="shared" si="267"/>
        <v>-</v>
      </c>
      <c r="AP282" s="34" t="str">
        <f t="shared" si="258"/>
        <v>-</v>
      </c>
      <c r="AQ282" s="34" t="str">
        <f t="shared" si="259"/>
        <v>-</v>
      </c>
      <c r="AR282" s="34">
        <f t="shared" si="260"/>
        <v>0</v>
      </c>
      <c r="AS282" s="34">
        <f t="shared" si="260"/>
        <v>0</v>
      </c>
      <c r="AT282" s="35"/>
      <c r="AU282" s="35">
        <f t="shared" si="269"/>
        <v>0</v>
      </c>
      <c r="AV282" s="35">
        <f>SUMIFS(AL272:AL286,AH272:AH286,AU282,AK272:AK286,AV271)+SUMIFS(AM272:AM286,AK272:AK286,AU282,AH272:AH286,AV271)</f>
        <v>0</v>
      </c>
      <c r="AW282" s="35">
        <f>SUMIFS(AL272:AL286,AH272:AH286,AU282,AK272:AK286,AW271)+SUMIFS(AM272:AM286,AK272:AK286,AU282,AH272:AH286,AW271)</f>
        <v>0</v>
      </c>
      <c r="AX282" s="35">
        <f>SUMIFS(AL272:AL286,AH272:AH286,AU282,AK272:AK286,AX271)+SUMIFS(AM272:AM286,AK272:AK286,AU282,AH272:AH286,AX271)</f>
        <v>0</v>
      </c>
      <c r="AY282" s="35">
        <f>SUMIFS(AL272:AL286,AH272:AH286,AU282,AK272:AK286,AY271)+SUMIFS(AM272:AM286,AK272:AK286,AU282,AH272:AH286,AY271)</f>
        <v>0</v>
      </c>
      <c r="AZ282" s="35">
        <f>SUMIFS(AL272:AL286,AH272:AH286,AU282,AK272:AK286,AZ271)+SUMIFS(AM272:AM286,AK272:AK286,AU282,AH272:AH286,AZ271)</f>
        <v>0</v>
      </c>
      <c r="BA282" s="35">
        <f>SUMIFS(AL272:AL286,AH272:AH286,AU282,AK272:AK286,BA271)+SUMIFS(AM272:AM286,AK272:AK286,AU282,AH272:AH286,BA271)</f>
        <v>0</v>
      </c>
      <c r="BB282" s="35">
        <f t="shared" si="270"/>
        <v>0</v>
      </c>
      <c r="BC282" s="35">
        <f>AX286</f>
        <v>0</v>
      </c>
      <c r="BD282" s="77">
        <f>(SUMIFS(AN272:AN286,AH272:AH286,AU282)+SUMIFS(AO272:AO286,AK272:AK286,AU282))</f>
        <v>0</v>
      </c>
      <c r="BE282" s="35"/>
      <c r="BF282" s="35"/>
      <c r="BG282" s="35"/>
      <c r="BH282" s="131"/>
      <c r="BI282" s="35"/>
    </row>
    <row r="283" spans="1:61" ht="18" hidden="1" customHeight="1" x14ac:dyDescent="0.25">
      <c r="A283" s="86" t="str">
        <f t="shared" si="252"/>
        <v/>
      </c>
      <c r="B283" s="91" t="str">
        <f t="shared" si="253"/>
        <v/>
      </c>
      <c r="C283" s="92"/>
      <c r="D283" s="93"/>
      <c r="E283" s="91" t="str">
        <f t="shared" si="254"/>
        <v/>
      </c>
      <c r="F283" s="75"/>
      <c r="G283" s="76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4"/>
      <c r="Z283" s="35"/>
      <c r="AA283" s="35"/>
      <c r="AB283" s="36"/>
      <c r="AC283" s="36"/>
      <c r="AD283" s="36"/>
      <c r="AE283" s="35"/>
      <c r="AF283" s="48">
        <f t="shared" si="263"/>
        <v>0</v>
      </c>
      <c r="AG283" s="69" t="str">
        <f t="shared" si="264"/>
        <v/>
      </c>
      <c r="AH283" s="70" t="str">
        <f>IF(AH271=2,"",IF(AH271=3,"",IF(AH271=4,"",IF(AH271&gt;=5,J220,""))))</f>
        <v/>
      </c>
      <c r="AI283" s="71" t="str">
        <f t="shared" si="257"/>
        <v/>
      </c>
      <c r="AJ283" s="71" t="str">
        <f t="shared" si="257"/>
        <v/>
      </c>
      <c r="AK283" s="70" t="str">
        <f>IF(AH271=2,"",IF(AH271=3,"",IF(AH271=4,"",IF(AH271&gt;=5,J224,""))))</f>
        <v/>
      </c>
      <c r="AL283" s="71" t="str">
        <f t="shared" si="265"/>
        <v/>
      </c>
      <c r="AM283" s="71" t="str">
        <f t="shared" si="265"/>
        <v/>
      </c>
      <c r="AN283" s="71" t="str">
        <f t="shared" si="266"/>
        <v>-</v>
      </c>
      <c r="AO283" s="71" t="str">
        <f t="shared" si="267"/>
        <v>-</v>
      </c>
      <c r="AP283" s="34" t="str">
        <f t="shared" si="258"/>
        <v>-</v>
      </c>
      <c r="AQ283" s="34" t="str">
        <f t="shared" si="259"/>
        <v>-</v>
      </c>
      <c r="AR283" s="34">
        <f t="shared" si="260"/>
        <v>0</v>
      </c>
      <c r="AS283" s="34">
        <f t="shared" si="260"/>
        <v>0</v>
      </c>
      <c r="AT283" s="35"/>
      <c r="AU283" s="35">
        <f t="shared" si="269"/>
        <v>0</v>
      </c>
      <c r="AV283" s="35">
        <f>SUMIFS(AL272:AL286,AH272:AH286,AU283,AK272:AK286,AV271)+SUMIFS(AM272:AM286,AK272:AK286,AU283,AH272:AH286,AV271)</f>
        <v>0</v>
      </c>
      <c r="AW283" s="35">
        <f>SUMIFS(AL272:AL286,AH272:AH286,AU283,AK272:AK286,AW271)+SUMIFS(AM272:AM286,AK272:AK286,AU283,AH272:AH286,AW271)</f>
        <v>0</v>
      </c>
      <c r="AX283" s="35">
        <f>SUMIFS(AL272:AL286,AH272:AH286,AU283,AK272:AK286,AX271)+SUMIFS(AM272:AM286,AK272:AK286,AU283,AH272:AH286,AX271)</f>
        <v>0</v>
      </c>
      <c r="AY283" s="35">
        <f>SUMIFS(AL272:AL286,AH272:AH286,AU283,AK272:AK286,AY271)+SUMIFS(AM272:AM286,AK272:AK286,AU283,AH272:AH286,AY271)</f>
        <v>0</v>
      </c>
      <c r="AZ283" s="35">
        <f>SUMIFS(AL272:AL286,AH272:AH286,AU283,AK272:AK286,AZ271)+SUMIFS(AM272:AM286,AK272:AK286,AU283,AH272:AH286,AZ271)</f>
        <v>0</v>
      </c>
      <c r="BA283" s="35">
        <f>SUMIFS(AL272:AL286,AH272:AH286,AU283,AK272:AK286,BA271)+SUMIFS(AM272:AM286,AK272:AK286,AU283,AH272:AH286,BA271)</f>
        <v>0</v>
      </c>
      <c r="BB283" s="35">
        <f t="shared" si="270"/>
        <v>0</v>
      </c>
      <c r="BC283" s="35">
        <f>AY286</f>
        <v>0</v>
      </c>
      <c r="BD283" s="77">
        <f>(SUMIFS(AN272:AN286,AH272:AH286,AU283)+SUMIFS(AO272:AO286,AK272:AK286,AU283))</f>
        <v>0</v>
      </c>
      <c r="BE283" s="35"/>
      <c r="BF283" s="35"/>
      <c r="BG283" s="35"/>
      <c r="BH283" s="131"/>
      <c r="BI283" s="35"/>
    </row>
    <row r="284" spans="1:61" ht="18" hidden="1" customHeight="1" x14ac:dyDescent="0.25">
      <c r="A284" s="86" t="str">
        <f t="shared" si="252"/>
        <v/>
      </c>
      <c r="B284" s="91" t="str">
        <f t="shared" si="253"/>
        <v/>
      </c>
      <c r="C284" s="92"/>
      <c r="D284" s="93"/>
      <c r="E284" s="91" t="str">
        <f t="shared" si="254"/>
        <v/>
      </c>
      <c r="F284" s="75"/>
      <c r="G284" s="76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4"/>
      <c r="Z284" s="35"/>
      <c r="AA284" s="35"/>
      <c r="AB284" s="36"/>
      <c r="AC284" s="36"/>
      <c r="AD284" s="36"/>
      <c r="AE284" s="35"/>
      <c r="AF284" s="48">
        <f t="shared" si="263"/>
        <v>0</v>
      </c>
      <c r="AG284" s="69" t="str">
        <f t="shared" si="264"/>
        <v/>
      </c>
      <c r="AH284" s="70" t="str">
        <f>IF(AH271=2,"",IF(AH271=3,"",IF(AH271=4,"",IF(AH271&gt;=5,J219,""))))</f>
        <v/>
      </c>
      <c r="AI284" s="71" t="str">
        <f t="shared" si="257"/>
        <v/>
      </c>
      <c r="AJ284" s="71" t="str">
        <f t="shared" si="257"/>
        <v/>
      </c>
      <c r="AK284" s="70" t="str">
        <f>IF(AH271=2,"",IF(AH271=3,"",IF(AH271=4,"",IF(AH271&gt;=5,J220,""))))</f>
        <v/>
      </c>
      <c r="AL284" s="71" t="str">
        <f t="shared" si="265"/>
        <v/>
      </c>
      <c r="AM284" s="71" t="str">
        <f t="shared" si="265"/>
        <v/>
      </c>
      <c r="AN284" s="71" t="str">
        <f t="shared" si="266"/>
        <v>-</v>
      </c>
      <c r="AO284" s="71" t="str">
        <f t="shared" si="267"/>
        <v>-</v>
      </c>
      <c r="AP284" s="34" t="str">
        <f t="shared" si="258"/>
        <v>-</v>
      </c>
      <c r="AQ284" s="34" t="str">
        <f t="shared" si="259"/>
        <v>-</v>
      </c>
      <c r="AR284" s="34">
        <f t="shared" si="260"/>
        <v>0</v>
      </c>
      <c r="AS284" s="34">
        <f t="shared" si="260"/>
        <v>0</v>
      </c>
      <c r="AT284" s="35"/>
      <c r="AU284" s="35">
        <f t="shared" si="269"/>
        <v>0</v>
      </c>
      <c r="AV284" s="35">
        <f>SUMIFS(AL272:AL286,AH272:AH286,AU284,AK272:AK286,AV271)+SUMIFS(AM272:AM286,AK272:AK286,AU284,AH272:AH286,AV271)</f>
        <v>0</v>
      </c>
      <c r="AW284" s="35">
        <f>SUMIFS(AL272:AL286,AH272:AH286,AU284,AK272:AK286,AW271)+SUMIFS(AM272:AM286,AK272:AK286,AU284,AH272:AH286,AW271)</f>
        <v>0</v>
      </c>
      <c r="AX284" s="35">
        <f>SUMIFS(AL272:AL286,AH272:AH286,AU284,AK272:AK286,AX271)+SUMIFS(AM272:AM286,AK272:AK286,AU284,AH272:AH286,AX271)</f>
        <v>0</v>
      </c>
      <c r="AY284" s="35">
        <f>SUMIFS(AL272:AL286,AH272:AH286,AU284,AK272:AK286,AY271)+SUMIFS(AM272:AM286,AK272:AK286,AU284,AH272:AH286,AY271)</f>
        <v>0</v>
      </c>
      <c r="AZ284" s="35">
        <f>SUMIFS(AL272:AL286,AH272:AH286,AU284,AK272:AK286,AZ271)+SUMIFS(AM272:AM286,AK272:AK286,AU284,AH272:AH286,AZ271)</f>
        <v>0</v>
      </c>
      <c r="BA284" s="35">
        <f>SUMIFS(AL272:AL286,AH272:AH286,AU284,AK272:AK286,BA271)+SUMIFS(AM272:AM286,AK272:AK286,AU284,AH272:AH286,BA271)</f>
        <v>0</v>
      </c>
      <c r="BB284" s="78">
        <f t="shared" si="270"/>
        <v>0</v>
      </c>
      <c r="BC284" s="78">
        <f>AZ286</f>
        <v>0</v>
      </c>
      <c r="BD284" s="77">
        <f>(SUMIFS(AN272:AN286,AH272:AH286,AU284)+SUMIFS(AO272:AO286,AK272:AK286,AU284))</f>
        <v>0</v>
      </c>
      <c r="BE284" s="35"/>
      <c r="BF284" s="35"/>
      <c r="BG284" s="35"/>
      <c r="BH284" s="131"/>
      <c r="BI284" s="35"/>
    </row>
    <row r="285" spans="1:61" ht="18" hidden="1" customHeight="1" x14ac:dyDescent="0.25">
      <c r="A285" s="86" t="str">
        <f t="shared" si="252"/>
        <v/>
      </c>
      <c r="B285" s="91" t="str">
        <f t="shared" si="253"/>
        <v/>
      </c>
      <c r="C285" s="92"/>
      <c r="D285" s="93"/>
      <c r="E285" s="91" t="str">
        <f t="shared" si="254"/>
        <v/>
      </c>
      <c r="F285" s="75"/>
      <c r="G285" s="76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4"/>
      <c r="Z285" s="35"/>
      <c r="AA285" s="35"/>
      <c r="AB285" s="36"/>
      <c r="AC285" s="36"/>
      <c r="AD285" s="37"/>
      <c r="AE285" s="35"/>
      <c r="AF285" s="48">
        <f t="shared" si="263"/>
        <v>0</v>
      </c>
      <c r="AG285" s="69" t="str">
        <f t="shared" si="264"/>
        <v/>
      </c>
      <c r="AH285" s="70" t="str">
        <f>IF(AH271=2,"",IF(AH271=3,"",IF(AH271=4,"",IF(AH271&gt;=5,J221,""))))</f>
        <v/>
      </c>
      <c r="AI285" s="71" t="str">
        <f t="shared" si="257"/>
        <v/>
      </c>
      <c r="AJ285" s="71" t="str">
        <f t="shared" si="257"/>
        <v/>
      </c>
      <c r="AK285" s="70" t="str">
        <f>IF(AH271=2,"",IF(AH271=3,"",IF(AH271=4,"",IF(AH271&gt;=5,J222,""))))</f>
        <v/>
      </c>
      <c r="AL285" s="71" t="str">
        <f t="shared" si="265"/>
        <v/>
      </c>
      <c r="AM285" s="71" t="str">
        <f t="shared" si="265"/>
        <v/>
      </c>
      <c r="AN285" s="71" t="str">
        <f t="shared" si="266"/>
        <v>-</v>
      </c>
      <c r="AO285" s="71" t="str">
        <f t="shared" si="267"/>
        <v>-</v>
      </c>
      <c r="AP285" s="34" t="str">
        <f t="shared" si="258"/>
        <v>-</v>
      </c>
      <c r="AQ285" s="34" t="str">
        <f t="shared" si="259"/>
        <v>-</v>
      </c>
      <c r="AR285" s="34">
        <f t="shared" si="260"/>
        <v>0</v>
      </c>
      <c r="AS285" s="34">
        <f t="shared" si="260"/>
        <v>0</v>
      </c>
      <c r="AT285" s="35"/>
      <c r="AU285" s="35">
        <f t="shared" si="269"/>
        <v>0</v>
      </c>
      <c r="AV285" s="35">
        <f>SUMIFS(AL272:AL286,AH272:AH286,AU285,AK272:AK286,AV271)+SUMIFS(AM272:AM286,AK272:AK286,AU285,AH272:AH286,AV271)</f>
        <v>0</v>
      </c>
      <c r="AW285" s="35">
        <f>SUMIFS(AL272:AL286,AH272:AH286,AU285,AK272:AK286,AW271)+SUMIFS(AM272:AM286,AK272:AK286,AU285,AH272:AH286,AW271)</f>
        <v>0</v>
      </c>
      <c r="AX285" s="35">
        <f>SUMIFS(AL272:AL286,AH272:AH286,AU285,AK272:AK286,AX271)+SUMIFS(AM272:AM286,AK272:AK286,AU285,AH272:AH286,AX271)</f>
        <v>0</v>
      </c>
      <c r="AY285" s="35">
        <f>SUMIFS(AL272:AL286,AH272:AH286,AU285,AK272:AK286,AY271)+SUMIFS(AM272:AM286,AK272:AK286,AU285,AH272:AH286,AY271)</f>
        <v>0</v>
      </c>
      <c r="AZ285" s="35">
        <f>SUMIFS(AL272:AL286,AH272:AH286,AU285,AK272:AK286,AZ271)+SUMIFS(AM272:AM286,AK272:AK286,AU285,AH272:AH286,AZ271)</f>
        <v>0</v>
      </c>
      <c r="BA285" s="35">
        <f>SUMIFS(AL272:AL286,AH272:AH286,AU285,AK272:AK286,BA271)+SUMIFS(AM272:AM286,AK272:AK286,AU285,AH272:AH286,BA271)</f>
        <v>0</v>
      </c>
      <c r="BB285" s="78">
        <f t="shared" si="270"/>
        <v>0</v>
      </c>
      <c r="BC285" s="78">
        <f>BA286</f>
        <v>0</v>
      </c>
      <c r="BD285" s="77">
        <f>(SUMIFS(AN272:AN286,AH272:AH286,AU285)+SUMIFS(AO272:AO286,AK272:AK286,AU285))</f>
        <v>0</v>
      </c>
      <c r="BE285" s="35"/>
      <c r="BF285" s="35"/>
      <c r="BG285" s="35"/>
      <c r="BH285" s="131"/>
      <c r="BI285" s="35"/>
    </row>
    <row r="286" spans="1:61" ht="18" hidden="1" customHeight="1" x14ac:dyDescent="0.25">
      <c r="A286" s="86" t="str">
        <f t="shared" si="252"/>
        <v/>
      </c>
      <c r="B286" s="91" t="str">
        <f t="shared" si="253"/>
        <v/>
      </c>
      <c r="C286" s="92"/>
      <c r="D286" s="93"/>
      <c r="E286" s="91" t="str">
        <f t="shared" si="254"/>
        <v/>
      </c>
      <c r="F286" s="75"/>
      <c r="G286" s="76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4"/>
      <c r="Z286" s="35"/>
      <c r="AA286" s="35"/>
      <c r="AB286" s="36"/>
      <c r="AC286" s="36"/>
      <c r="AD286" s="36"/>
      <c r="AE286" s="35"/>
      <c r="AF286" s="48">
        <f t="shared" si="263"/>
        <v>0</v>
      </c>
      <c r="AG286" s="69" t="str">
        <f t="shared" si="264"/>
        <v/>
      </c>
      <c r="AH286" s="70" t="str">
        <f>IF(AH271=2,"",IF(AH271=3,"",IF(AH271=4,"",IF(AH271&gt;=5,J223,""))))</f>
        <v/>
      </c>
      <c r="AI286" s="71" t="str">
        <f t="shared" si="257"/>
        <v/>
      </c>
      <c r="AJ286" s="71" t="str">
        <f t="shared" si="257"/>
        <v/>
      </c>
      <c r="AK286" s="70" t="str">
        <f>IF(AH271=2,"",IF(AH271=3,"",IF(AH271=4,"",IF(AH271&gt;=5,J224,""))))</f>
        <v/>
      </c>
      <c r="AL286" s="71" t="str">
        <f t="shared" si="265"/>
        <v/>
      </c>
      <c r="AM286" s="71" t="str">
        <f t="shared" si="265"/>
        <v/>
      </c>
      <c r="AN286" s="71" t="str">
        <f t="shared" si="266"/>
        <v>-</v>
      </c>
      <c r="AO286" s="71" t="str">
        <f t="shared" si="267"/>
        <v>-</v>
      </c>
      <c r="AP286" s="34" t="str">
        <f t="shared" si="258"/>
        <v>-</v>
      </c>
      <c r="AQ286" s="34" t="str">
        <f t="shared" si="259"/>
        <v>-</v>
      </c>
      <c r="AR286" s="34">
        <f t="shared" si="260"/>
        <v>0</v>
      </c>
      <c r="AS286" s="34">
        <f t="shared" si="260"/>
        <v>0</v>
      </c>
      <c r="AT286" s="35"/>
      <c r="AU286" s="35" t="s">
        <v>43</v>
      </c>
      <c r="AV286" s="35">
        <f>SUM(AV280:AV285)</f>
        <v>0</v>
      </c>
      <c r="AW286" s="35">
        <f t="shared" ref="AW286:BA286" si="271">SUM(AW280:AW285)</f>
        <v>0</v>
      </c>
      <c r="AX286" s="35">
        <f t="shared" si="271"/>
        <v>0</v>
      </c>
      <c r="AY286" s="35">
        <f t="shared" si="271"/>
        <v>0</v>
      </c>
      <c r="AZ286" s="35">
        <f t="shared" si="271"/>
        <v>0</v>
      </c>
      <c r="BA286" s="35">
        <f t="shared" si="271"/>
        <v>0</v>
      </c>
      <c r="BB286" s="35"/>
      <c r="BC286" s="35"/>
      <c r="BD286" s="35"/>
      <c r="BE286" s="35"/>
      <c r="BF286" s="35"/>
      <c r="BG286" s="35"/>
      <c r="BH286" s="131"/>
      <c r="BI286" s="35"/>
    </row>
    <row r="287" spans="1:61" ht="15" hidden="1" customHeight="1" x14ac:dyDescent="0.25">
      <c r="A287" s="79"/>
      <c r="B287" s="33"/>
      <c r="C287" s="33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4"/>
      <c r="Z287" s="35"/>
      <c r="AA287" s="35"/>
      <c r="AB287" s="36"/>
      <c r="AC287" s="36"/>
      <c r="AD287" s="36"/>
      <c r="AE287" s="35"/>
      <c r="AF287" s="34"/>
      <c r="AG287" s="80"/>
      <c r="AH287" s="35"/>
      <c r="AI287" s="81"/>
      <c r="AJ287" s="81"/>
      <c r="AK287" s="35"/>
      <c r="AL287" s="35"/>
      <c r="AM287" s="35"/>
      <c r="AN287" s="35"/>
      <c r="AO287" s="81"/>
      <c r="AP287" s="35"/>
      <c r="AQ287" s="35"/>
      <c r="AR287" s="35"/>
      <c r="AS287" s="35"/>
      <c r="AT287" s="35"/>
      <c r="AU287" s="35"/>
      <c r="AV287" s="35"/>
      <c r="AW287" s="35"/>
      <c r="AX287" s="35"/>
      <c r="AY287" s="35"/>
      <c r="AZ287" s="35"/>
      <c r="BA287" s="35"/>
      <c r="BB287" s="35"/>
      <c r="BC287" s="35"/>
      <c r="BD287" s="35"/>
      <c r="BE287" s="35"/>
      <c r="BF287" s="35"/>
      <c r="BG287" s="35"/>
      <c r="BH287" s="131"/>
      <c r="BI287" s="35"/>
    </row>
    <row r="288" spans="1:61" ht="18" hidden="1" customHeight="1" x14ac:dyDescent="0.25">
      <c r="A288" s="14"/>
      <c r="B288" s="14"/>
      <c r="C288" s="14" t="s">
        <v>44</v>
      </c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6"/>
      <c r="Z288" s="14"/>
      <c r="AA288" s="14"/>
      <c r="AB288" s="31"/>
      <c r="AC288" s="31"/>
      <c r="AD288" s="31"/>
      <c r="AE288" s="14"/>
      <c r="AF288" s="16"/>
      <c r="AG288" s="14"/>
      <c r="AH288" s="14"/>
      <c r="AI288" s="14"/>
      <c r="AJ288" s="14"/>
      <c r="AK288" s="16"/>
      <c r="AL288" s="16"/>
      <c r="AM288" s="16"/>
      <c r="AN288" s="14"/>
      <c r="AO288" s="14"/>
      <c r="AP288" s="14"/>
      <c r="AQ288" s="14"/>
      <c r="AR288" s="16"/>
      <c r="AS288" s="16"/>
      <c r="AT288" s="14"/>
      <c r="AU288" s="31"/>
      <c r="AV288" s="14"/>
      <c r="AW288" s="14"/>
      <c r="AX288" s="14"/>
      <c r="AY288" s="14"/>
      <c r="AZ288" s="14"/>
      <c r="BA288" s="14"/>
      <c r="BB288" s="14"/>
      <c r="BC288" s="14"/>
      <c r="BD288" s="14"/>
      <c r="BE288" s="14"/>
      <c r="BF288" s="14"/>
      <c r="BG288" s="14"/>
      <c r="BH288" s="108"/>
      <c r="BI288" s="14"/>
    </row>
    <row r="289" spans="1:61" ht="18" hidden="1" customHeight="1" x14ac:dyDescent="0.25">
      <c r="A289" s="1" t="s">
        <v>45</v>
      </c>
      <c r="BH289" s="132"/>
    </row>
    <row r="290" spans="1:61" ht="18" hidden="1" customHeight="1" x14ac:dyDescent="0.25">
      <c r="I290" s="6" t="s">
        <v>1</v>
      </c>
      <c r="J290" s="7" t="str">
        <f>S218</f>
        <v>OPEN</v>
      </c>
      <c r="R290" s="6" t="s">
        <v>2</v>
      </c>
      <c r="S290" s="7" t="str">
        <f>S218</f>
        <v>OPEN</v>
      </c>
      <c r="BH290" s="132"/>
    </row>
    <row r="291" spans="1:61" ht="18" hidden="1" customHeight="1" x14ac:dyDescent="0.25">
      <c r="I291" s="8" t="str">
        <f>IF(J291&lt;&gt;0,CONCATENATE(I290,AF672),"")</f>
        <v/>
      </c>
      <c r="J291" s="10"/>
      <c r="R291" s="8" t="str">
        <f>IF(S291&lt;&gt;0,CONCATENATE(R290,AF708),"")</f>
        <v/>
      </c>
      <c r="S291" s="11"/>
      <c r="BH291" s="132"/>
    </row>
    <row r="292" spans="1:61" ht="18" hidden="1" customHeight="1" x14ac:dyDescent="0.25">
      <c r="I292" s="8" t="str">
        <f>IF(J292&lt;&gt;0,CONCATENATE(I290,AF673),"")</f>
        <v/>
      </c>
      <c r="J292" s="10"/>
      <c r="R292" s="8" t="str">
        <f>IF(S292&lt;&gt;0,CONCATENATE(R290,AF709),"")</f>
        <v/>
      </c>
      <c r="S292" s="11"/>
      <c r="BH292" s="132"/>
    </row>
    <row r="293" spans="1:61" ht="18" hidden="1" customHeight="1" x14ac:dyDescent="0.25">
      <c r="I293" s="8" t="str">
        <f>IF(J293&lt;&gt;0,CONCATENATE(I290,AF674),"")</f>
        <v/>
      </c>
      <c r="J293" s="10"/>
      <c r="R293" s="8" t="str">
        <f>IF(S293&lt;&gt;0,CONCATENATE(R290,AF710),"")</f>
        <v/>
      </c>
      <c r="S293" s="11"/>
      <c r="BH293" s="132"/>
    </row>
    <row r="294" spans="1:61" ht="18" hidden="1" customHeight="1" x14ac:dyDescent="0.25">
      <c r="I294" s="8" t="str">
        <f>IF(J294&lt;&gt;0,CONCATENATE(I290,AF675),"")</f>
        <v/>
      </c>
      <c r="J294" s="10"/>
      <c r="R294" s="8" t="str">
        <f>IF(S294&lt;&gt;0,CONCATENATE(R290,AF711),"")</f>
        <v/>
      </c>
      <c r="S294" s="13"/>
      <c r="BH294" s="132"/>
    </row>
    <row r="295" spans="1:61" ht="18" hidden="1" customHeight="1" x14ac:dyDescent="0.25">
      <c r="I295" s="8" t="str">
        <f>IF(J295&lt;&gt;0,CONCATENATE(I290,AF676),"")</f>
        <v/>
      </c>
      <c r="J295" s="10"/>
      <c r="R295" s="8" t="str">
        <f>IF(S295&lt;&gt;0,CONCATENATE(R290,AF712),"")</f>
        <v/>
      </c>
      <c r="S295" s="11"/>
      <c r="BH295" s="132"/>
    </row>
    <row r="296" spans="1:61" ht="18" hidden="1" customHeight="1" x14ac:dyDescent="0.25">
      <c r="I296" s="8" t="str">
        <f>IF(J296&lt;&gt;0,CONCATENATE(I290,AF677),"")</f>
        <v/>
      </c>
      <c r="J296" s="10"/>
      <c r="R296" s="8" t="str">
        <f>IF(S296&lt;&gt;0,CONCATENATE(R290,AF713),"")</f>
        <v/>
      </c>
      <c r="S296" s="11"/>
      <c r="BH296" s="132"/>
    </row>
    <row r="297" spans="1:61" ht="18" hidden="1" customHeight="1" x14ac:dyDescent="0.25">
      <c r="AR297"/>
      <c r="AS297"/>
      <c r="AU297" s="3"/>
      <c r="AV297" s="3"/>
      <c r="AX297" s="4"/>
      <c r="BH297" s="132"/>
    </row>
    <row r="298" spans="1:61" ht="18" hidden="1" customHeight="1" x14ac:dyDescent="0.25">
      <c r="A298" s="14"/>
      <c r="B298" s="14"/>
      <c r="C298" s="14"/>
      <c r="D298" s="14"/>
      <c r="E298" s="14"/>
      <c r="F298" s="14"/>
      <c r="G298" s="14"/>
      <c r="H298" s="14"/>
      <c r="I298" s="15" t="s">
        <v>3</v>
      </c>
      <c r="J298" s="15" t="str">
        <f>AG298</f>
        <v>OPEN - I</v>
      </c>
      <c r="K298" s="15" t="s">
        <v>4</v>
      </c>
      <c r="L298" s="15" t="s">
        <v>5</v>
      </c>
      <c r="M298" s="15" t="s">
        <v>6</v>
      </c>
      <c r="N298" s="15" t="s">
        <v>7</v>
      </c>
      <c r="O298" s="15" t="s">
        <v>8</v>
      </c>
      <c r="P298" s="15" t="s">
        <v>9</v>
      </c>
      <c r="Q298" s="15" t="s">
        <v>10</v>
      </c>
      <c r="R298" s="15" t="s">
        <v>11</v>
      </c>
      <c r="S298" s="15" t="s">
        <v>12</v>
      </c>
      <c r="T298" s="16" t="s">
        <v>13</v>
      </c>
      <c r="U298" s="16" t="s">
        <v>14</v>
      </c>
      <c r="V298" s="16" t="s">
        <v>15</v>
      </c>
      <c r="W298" s="16" t="s">
        <v>16</v>
      </c>
      <c r="X298" s="16"/>
      <c r="Y298" s="16" t="s">
        <v>17</v>
      </c>
      <c r="Z298" s="16"/>
      <c r="AA298" s="16" t="s">
        <v>18</v>
      </c>
      <c r="AB298" s="16" t="s">
        <v>19</v>
      </c>
      <c r="AC298" s="16" t="s">
        <v>20</v>
      </c>
      <c r="AD298" s="17" t="s">
        <v>17</v>
      </c>
      <c r="AE298" s="16"/>
      <c r="AF298" s="16" t="s">
        <v>21</v>
      </c>
      <c r="AG298" s="15" t="str">
        <f>CONCATENATE(S218," - ",R218)</f>
        <v>OPEN - I</v>
      </c>
      <c r="AH298" s="15" t="s">
        <v>4</v>
      </c>
      <c r="AI298" s="15" t="s">
        <v>5</v>
      </c>
      <c r="AJ298" s="15" t="s">
        <v>6</v>
      </c>
      <c r="AK298" s="15" t="s">
        <v>7</v>
      </c>
      <c r="AL298" s="15" t="s">
        <v>8</v>
      </c>
      <c r="AM298" s="15" t="s">
        <v>9</v>
      </c>
      <c r="AN298" s="15" t="s">
        <v>10</v>
      </c>
      <c r="AO298" s="15" t="s">
        <v>11</v>
      </c>
      <c r="AP298" s="15"/>
      <c r="AQ298" s="16"/>
      <c r="AR298" s="18"/>
      <c r="AS298" s="16"/>
      <c r="AT298" s="16"/>
      <c r="AU298" s="19" t="s">
        <v>22</v>
      </c>
      <c r="AV298" s="18">
        <f>AU299</f>
        <v>0</v>
      </c>
      <c r="AW298" s="18">
        <f>AU300</f>
        <v>0</v>
      </c>
      <c r="AX298" s="18">
        <f>AU301</f>
        <v>0</v>
      </c>
      <c r="AY298" s="18">
        <f>AU302</f>
        <v>0</v>
      </c>
      <c r="AZ298" s="18">
        <f>AU303</f>
        <v>0</v>
      </c>
      <c r="BA298" s="18">
        <f>AU304</f>
        <v>0</v>
      </c>
      <c r="BB298" s="16"/>
      <c r="BC298" s="16" t="s">
        <v>18</v>
      </c>
      <c r="BD298" s="16" t="s">
        <v>19</v>
      </c>
      <c r="BE298" s="16" t="s">
        <v>20</v>
      </c>
      <c r="BF298" s="16" t="s">
        <v>17</v>
      </c>
      <c r="BG298" s="14"/>
      <c r="BH298" s="107" t="s">
        <v>17</v>
      </c>
      <c r="BI298" s="14"/>
    </row>
    <row r="299" spans="1:61" ht="18" hidden="1" customHeight="1" x14ac:dyDescent="0.25">
      <c r="A299" s="14"/>
      <c r="B299" s="14"/>
      <c r="C299" s="14"/>
      <c r="D299" s="14"/>
      <c r="E299" s="14"/>
      <c r="F299" s="14"/>
      <c r="G299" s="14"/>
      <c r="H299" s="14"/>
      <c r="I299" s="15" t="str">
        <f>IF(S219&lt;&gt;0,1,"")</f>
        <v/>
      </c>
      <c r="J299" s="16" t="str">
        <f>IF(S219="","",VLOOKUP(AC299,BE299:BG304,3,FALSE))</f>
        <v/>
      </c>
      <c r="K299" s="16" t="str">
        <f>IFERROR(VLOOKUP(J299,AG299:AO304,2,FALSE),"")</f>
        <v/>
      </c>
      <c r="L299" s="16" t="str">
        <f>IFERROR(VLOOKUP(J299,AG299:AO304,3,FALSE),"")</f>
        <v/>
      </c>
      <c r="M299" s="16" t="str">
        <f>IFERROR(VLOOKUP(J299,AG299:AO304,4,FALSE),"")</f>
        <v/>
      </c>
      <c r="N299" s="16" t="str">
        <f>IFERROR(VLOOKUP(J299,AG299:AO304,5,FALSE),"")</f>
        <v/>
      </c>
      <c r="O299" s="16" t="str">
        <f>IFERROR(VLOOKUP(J299,AG299:AO304,6,FALSE),"")</f>
        <v/>
      </c>
      <c r="P299" s="16" t="str">
        <f>IFERROR(VLOOKUP(J299,AG299:AO304,7,FALSE),"")</f>
        <v/>
      </c>
      <c r="Q299" s="16" t="str">
        <f>IFERROR(VLOOKUP(J299,AG299:AO304,8,FALSE),"")</f>
        <v/>
      </c>
      <c r="R299" s="16" t="str">
        <f>IFERROR(VLOOKUP(J299,AG299:AO304,9,FALSE),"")</f>
        <v/>
      </c>
      <c r="S299" s="16" t="str">
        <f>IF(I299="","",IF(AB299=AB300,(IF(AB299=-1,"","Shoot com o 2º")),IF(I299=1,"",IF(AB299=AB305,(IF(AB299=-1,"","Shoot com o 1º")),IF(AB299=AB298,(IF(AB299=-1,"","Shoot com o 1º")),"")))))</f>
        <v/>
      </c>
      <c r="T299" s="16" t="str">
        <f>IFERROR(VLOOKUP(J299,AU316:BD321,8,FALSE),"")</f>
        <v/>
      </c>
      <c r="U299" s="16" t="str">
        <f>IFERROR(VLOOKUP(J299,AU316:BD321,9,FALSE),"")</f>
        <v/>
      </c>
      <c r="V299" s="16" t="str">
        <f>IFERROR(T299-U299,"")</f>
        <v/>
      </c>
      <c r="W299" s="16" t="str">
        <f>IFERROR(VLOOKUP(J299,AU316:BD321,10,FALSE),"")</f>
        <v/>
      </c>
      <c r="X299" s="16"/>
      <c r="Y299" s="20" t="str">
        <f>IF(I299="","",IFERROR(VLOOKUP(J299,BG299:BH304,2,FALSE),0))</f>
        <v/>
      </c>
      <c r="Z299" s="21"/>
      <c r="AA299" s="22" t="str">
        <f>IFERROR(LARGE(BC299:BC304,I299),"")</f>
        <v/>
      </c>
      <c r="AB299" s="23" t="str">
        <f>IFERROR(LARGE(BD299:BD304,I299),"")</f>
        <v/>
      </c>
      <c r="AC299" s="24" t="str">
        <f>IFERROR(LARGE(BE299:BE304,I299),"")</f>
        <v/>
      </c>
      <c r="AD299" s="25" t="str">
        <f>IFERROR(AC299+(Y299/100),"")</f>
        <v/>
      </c>
      <c r="AE299" s="16"/>
      <c r="AF299" s="16">
        <v>1</v>
      </c>
      <c r="AG299" s="18">
        <f t="shared" ref="AG299:AG304" si="272">S219</f>
        <v>0</v>
      </c>
      <c r="AH299" s="16">
        <f>SUM(AI299:AK299)</f>
        <v>0</v>
      </c>
      <c r="AI299" s="16">
        <f>COUNTIFS(AH308:AH322,AG299,AP308:AP322,AI298)+COUNTIFS(AK308:AK322,AG299,AQ308:AQ322,AI298)</f>
        <v>0</v>
      </c>
      <c r="AJ299" s="16">
        <f>COUNTIFS(AH308:AH322,AG299,AP308:AP322,AJ298)+COUNTIFS(AK308:AK322,AG299,AQ308:AQ322,AJ298)</f>
        <v>0</v>
      </c>
      <c r="AK299" s="14">
        <f>COUNTIFS(AH308:AH322,AG299,AP308:AP322,AK298)+COUNTIFS(AK308:AK322,AG299,AQ308:AQ322,AK298)</f>
        <v>0</v>
      </c>
      <c r="AL299" s="14">
        <f>SUMIF(AH308:AH322,AG299,AI308:AI322)+SUMIF(AK308:AK322,AG299,AJ308:AJ322)</f>
        <v>0</v>
      </c>
      <c r="AM299" s="14">
        <f>SUMIF(AH308:AH322,AG299,AJ308:AJ322)+SUMIF(AK308:AK322,AG299,AI308:AI322)</f>
        <v>0</v>
      </c>
      <c r="AN299" s="16">
        <f>AL299-AM299</f>
        <v>0</v>
      </c>
      <c r="AO299" s="16">
        <f>(3*AI299)+(1*AJ299)+(0*AK299)</f>
        <v>0</v>
      </c>
      <c r="AP299" s="26"/>
      <c r="AQ299" s="22"/>
      <c r="AR299" s="27"/>
      <c r="AS299" s="22"/>
      <c r="AT299" s="22"/>
      <c r="AU299" s="18">
        <f t="shared" ref="AU299:AU304" si="273">AG299</f>
        <v>0</v>
      </c>
      <c r="AV299" s="28">
        <f>IF((AO299-AO299)=0,(AV308),0)</f>
        <v>0</v>
      </c>
      <c r="AW299" s="28">
        <f>IF((AO299-AO300)=0,(AW308),0)</f>
        <v>0</v>
      </c>
      <c r="AX299" s="28">
        <f>IF((AO299-AO301)=0,(AX308),0)</f>
        <v>0</v>
      </c>
      <c r="AY299" s="28">
        <f>IF((AO299-AO302)=0,(AY308),0)</f>
        <v>0</v>
      </c>
      <c r="AZ299" s="28">
        <f>IF((AO299-AO303)=0,(AZ308),0)</f>
        <v>0</v>
      </c>
      <c r="BA299" s="28">
        <f>IF((AO299-AO304)=0,(BA308),0)</f>
        <v>0</v>
      </c>
      <c r="BB299" s="28"/>
      <c r="BC299" s="22">
        <f>IF(AH299=0,-1,AO299+(SUM(AV299:BA299)/20)-(AH299/100000))</f>
        <v>-1</v>
      </c>
      <c r="BD299" s="22">
        <f t="shared" ref="BD299:BD304" si="274">BC299+(AN299/1000)+(AL299/100000)</f>
        <v>-1</v>
      </c>
      <c r="BE299" s="29">
        <f t="shared" ref="BE299:BE304" si="275">BD299-(AF299/10000000000)</f>
        <v>-1.0000000001</v>
      </c>
      <c r="BF299" s="29">
        <f>BE299+(BH299/10000000)</f>
        <v>-1.0000000001</v>
      </c>
      <c r="BG299" s="18">
        <f t="shared" ref="BG299:BG304" si="276">AG299</f>
        <v>0</v>
      </c>
      <c r="BH299" s="133">
        <f t="shared" ref="BH299:BH304" si="277">BD316+((BB316-BC316)/10)+(BB316/100)</f>
        <v>0</v>
      </c>
      <c r="BI299" s="14"/>
    </row>
    <row r="300" spans="1:61" ht="18" hidden="1" customHeight="1" x14ac:dyDescent="0.25">
      <c r="A300" s="14"/>
      <c r="B300" s="14"/>
      <c r="C300" s="14"/>
      <c r="D300" s="14"/>
      <c r="E300" s="14"/>
      <c r="F300" s="14"/>
      <c r="G300" s="14"/>
      <c r="H300" s="14"/>
      <c r="I300" s="15" t="str">
        <f>IF(S220&lt;&gt;0,I299+1,"")</f>
        <v/>
      </c>
      <c r="J300" s="16" t="str">
        <f>IF(S220="","",VLOOKUP(AC300,BE299:BG304,3,FALSE))</f>
        <v/>
      </c>
      <c r="K300" s="16" t="str">
        <f>IFERROR(VLOOKUP(J300,AG299:AO304,2,FALSE),"")</f>
        <v/>
      </c>
      <c r="L300" s="16" t="str">
        <f>IFERROR(VLOOKUP(J300,AG299:AO304,3,FALSE),"")</f>
        <v/>
      </c>
      <c r="M300" s="16" t="str">
        <f>IFERROR(VLOOKUP(J300,AG299:AO304,4,FALSE),"")</f>
        <v/>
      </c>
      <c r="N300" s="16" t="str">
        <f>IFERROR(VLOOKUP(J300,AG299:AO304,5,FALSE),"")</f>
        <v/>
      </c>
      <c r="O300" s="16" t="str">
        <f>IFERROR(VLOOKUP(J300,AG299:AO304,6,FALSE),"")</f>
        <v/>
      </c>
      <c r="P300" s="16" t="str">
        <f>IFERROR(VLOOKUP(J300,AG299:AO304,7,FALSE),"")</f>
        <v/>
      </c>
      <c r="Q300" s="16" t="str">
        <f>IFERROR(VLOOKUP(J300,AG299:AO304,8,FALSE),"")</f>
        <v/>
      </c>
      <c r="R300" s="16" t="str">
        <f>IFERROR(VLOOKUP(J300,AG299:AO304,9,FALSE),"")</f>
        <v/>
      </c>
      <c r="S300" s="16" t="str">
        <f>IF(I300="","",IF(AB300=AB301,(IF(AB300=-1,"","Shoot com o 3º")),IF(I300=1,"",IF(AB300=AB305,(IF(AB300=-1,"","Shoot com o 1º")),IF(AB300=AB299,(IF(AB300=-1,"","Shoot com o 1º")),"")))))</f>
        <v/>
      </c>
      <c r="T300" s="16" t="str">
        <f>IFERROR(VLOOKUP(J300,AU316:BD321,8,FALSE),"")</f>
        <v/>
      </c>
      <c r="U300" s="16" t="str">
        <f>IFERROR(VLOOKUP(J300,AU316:BD321,9,FALSE),"")</f>
        <v/>
      </c>
      <c r="V300" s="16" t="str">
        <f t="shared" ref="V300:V304" si="278">IFERROR(T300-U300,"")</f>
        <v/>
      </c>
      <c r="W300" s="16" t="str">
        <f>IFERROR(VLOOKUP(J300,AU316:BD321,10,FALSE),"")</f>
        <v/>
      </c>
      <c r="X300" s="16"/>
      <c r="Y300" s="20" t="str">
        <f>IF(I300="","",IFERROR(VLOOKUP(J300,BG299:BH304,2,FALSE),0))</f>
        <v/>
      </c>
      <c r="Z300" s="21"/>
      <c r="AA300" s="22" t="str">
        <f>IFERROR(LARGE(BC299:BC304,I300),"")</f>
        <v/>
      </c>
      <c r="AB300" s="23" t="str">
        <f>IFERROR(LARGE(BD299:BD304,I300),"")</f>
        <v/>
      </c>
      <c r="AC300" s="24" t="str">
        <f>IFERROR(LARGE(BE299:BE304,I300),"")</f>
        <v/>
      </c>
      <c r="AD300" s="25" t="str">
        <f>IFERROR(AC300+(Y300/100),"")</f>
        <v/>
      </c>
      <c r="AE300" s="16"/>
      <c r="AF300" s="16">
        <v>2</v>
      </c>
      <c r="AG300" s="18">
        <f t="shared" si="272"/>
        <v>0</v>
      </c>
      <c r="AH300" s="16">
        <f>SUM(AI300:AK300)</f>
        <v>0</v>
      </c>
      <c r="AI300" s="16">
        <f>COUNTIFS(AH308:AH322,AG300,AP308:AP322,AI298)+COUNTIFS(AK308:AK322,AG300,AQ308:AQ322,AI298)</f>
        <v>0</v>
      </c>
      <c r="AJ300" s="16">
        <f>COUNTIFS(AH308:AH322,AG300,AP308:AP322,AJ298)+COUNTIFS(AK308:AK322,AG300,AQ308:AQ322,AJ298)</f>
        <v>0</v>
      </c>
      <c r="AK300" s="14">
        <f>COUNTIFS(AH308:AH322,AG300,AP308:AP322,AK298)+COUNTIFS(AK308:AK322,AG300,AQ308:AQ322,AK298)</f>
        <v>0</v>
      </c>
      <c r="AL300" s="14">
        <f>SUMIF(AH308:AH322,AG300,AI308:AI322)+SUMIF(AK308:AK322,AG300,AJ308:AJ322)</f>
        <v>0</v>
      </c>
      <c r="AM300" s="14">
        <f>SUMIF(AH308:AH322,AG300,AJ308:AJ322)+SUMIF(AK308:AK322,AG300,AI308:AI322)</f>
        <v>0</v>
      </c>
      <c r="AN300" s="16">
        <f>AL300-AM300</f>
        <v>0</v>
      </c>
      <c r="AO300" s="16">
        <f>(3*AI300)+(1*AJ300)+(0*AK300)</f>
        <v>0</v>
      </c>
      <c r="AP300" s="26"/>
      <c r="AQ300" s="22"/>
      <c r="AR300" s="27"/>
      <c r="AS300" s="22"/>
      <c r="AT300" s="22"/>
      <c r="AU300" s="18">
        <f t="shared" si="273"/>
        <v>0</v>
      </c>
      <c r="AV300" s="28">
        <f>IF((AO300-AO299)=0,(AV309),0)</f>
        <v>0</v>
      </c>
      <c r="AW300" s="28">
        <f>IF((AO300-AO300)=0,(AW309),0)</f>
        <v>0</v>
      </c>
      <c r="AX300" s="28">
        <f>IF((AO300-AO301)=0,(AX309),0)</f>
        <v>0</v>
      </c>
      <c r="AY300" s="28">
        <f>IF((AO300-AO302)=0,(AY309),0)</f>
        <v>0</v>
      </c>
      <c r="AZ300" s="28">
        <f>IF((AO300-AO303)=0,(AZ309),0)</f>
        <v>0</v>
      </c>
      <c r="BA300" s="28">
        <f>IF((AO300-AO304)=0,(BA309),0)</f>
        <v>0</v>
      </c>
      <c r="BB300" s="28"/>
      <c r="BC300" s="22">
        <f t="shared" ref="BC300:BC304" si="279">IF(AH300=0,-1,AO300+(SUM(AV300:BA300)/20)-(AH300/100000))</f>
        <v>-1</v>
      </c>
      <c r="BD300" s="22">
        <f t="shared" si="274"/>
        <v>-1</v>
      </c>
      <c r="BE300" s="29">
        <f t="shared" si="275"/>
        <v>-1.0000000002</v>
      </c>
      <c r="BF300" s="29">
        <f t="shared" ref="BF300:BF304" si="280">BE300+(BH300/10000000)</f>
        <v>-1.0000000002</v>
      </c>
      <c r="BG300" s="18">
        <f t="shared" si="276"/>
        <v>0</v>
      </c>
      <c r="BH300" s="133">
        <f t="shared" si="277"/>
        <v>0</v>
      </c>
      <c r="BI300" s="14"/>
    </row>
    <row r="301" spans="1:61" ht="18" hidden="1" customHeight="1" x14ac:dyDescent="0.25">
      <c r="A301" s="14"/>
      <c r="B301" s="14"/>
      <c r="C301" s="14"/>
      <c r="D301" s="14"/>
      <c r="E301" s="14"/>
      <c r="F301" s="14"/>
      <c r="G301" s="14"/>
      <c r="H301" s="14"/>
      <c r="I301" s="15" t="str">
        <f>IF(S221&lt;&gt;0,I300+1,"")</f>
        <v/>
      </c>
      <c r="J301" s="16" t="str">
        <f>IF(S221="","",VLOOKUP(AC301,BE299:BG304,3,FALSE))</f>
        <v/>
      </c>
      <c r="K301" s="16" t="str">
        <f>IFERROR(VLOOKUP(J301,AG299:AO304,2,FALSE),"")</f>
        <v/>
      </c>
      <c r="L301" s="16" t="str">
        <f>IFERROR(VLOOKUP(J301,AG299:AO304,3,FALSE),"")</f>
        <v/>
      </c>
      <c r="M301" s="16" t="str">
        <f>IFERROR(VLOOKUP(J301,AG299:AO304,4,FALSE),"")</f>
        <v/>
      </c>
      <c r="N301" s="16" t="str">
        <f>IFERROR(VLOOKUP(J301,AG299:AO304,5,FALSE),"")</f>
        <v/>
      </c>
      <c r="O301" s="16" t="str">
        <f>IFERROR(VLOOKUP(J301,AG299:AO304,6,FALSE),"")</f>
        <v/>
      </c>
      <c r="P301" s="16" t="str">
        <f>IFERROR(VLOOKUP(J301,AG299:AO304,7,FALSE),"")</f>
        <v/>
      </c>
      <c r="Q301" s="16" t="str">
        <f>IFERROR(VLOOKUP(J301,AG299:AO304,8,FALSE),"")</f>
        <v/>
      </c>
      <c r="R301" s="16" t="str">
        <f>IFERROR(VLOOKUP(J301,AG299:AO304,9,FALSE),"")</f>
        <v/>
      </c>
      <c r="S301" s="16" t="str">
        <f>IF(I301="","",IF(AB301=AB302,(IF(AB301=-1,"","Shoot com o 4º")),IF(I301=1,"",IF(AB301=AB305,(IF(AB301=-1,"","Shoot com o 1º")),IF(AB301=AB300,(IF(AB301=-1,"","Shoot com o 2º")),"")))))</f>
        <v/>
      </c>
      <c r="T301" s="16" t="str">
        <f>IFERROR(VLOOKUP(J301,AU316:BD321,8,FALSE),"")</f>
        <v/>
      </c>
      <c r="U301" s="16" t="str">
        <f>IFERROR(VLOOKUP(J301,AU316:BD321,9,FALSE),"")</f>
        <v/>
      </c>
      <c r="V301" s="16" t="str">
        <f t="shared" si="278"/>
        <v/>
      </c>
      <c r="W301" s="16" t="str">
        <f>IFERROR(VLOOKUP(J301,AU316:BD321,10,FALSE),"")</f>
        <v/>
      </c>
      <c r="X301" s="16"/>
      <c r="Y301" s="20" t="str">
        <f>IF(I301="","",IFERROR(VLOOKUP(J301,BG299:BH304,2,FALSE),0))</f>
        <v/>
      </c>
      <c r="Z301" s="21"/>
      <c r="AA301" s="22" t="str">
        <f>IFERROR(LARGE(BC299:BC304,I301),"")</f>
        <v/>
      </c>
      <c r="AB301" s="23" t="str">
        <f>IFERROR(LARGE(BD299:BD304,I301),"")</f>
        <v/>
      </c>
      <c r="AC301" s="24" t="str">
        <f>IFERROR(LARGE(BE299:BE304,I301),"")</f>
        <v/>
      </c>
      <c r="AD301" s="25" t="str">
        <f>IFERROR(AC301+(Y301/100),"")</f>
        <v/>
      </c>
      <c r="AE301" s="16"/>
      <c r="AF301" s="16">
        <v>3</v>
      </c>
      <c r="AG301" s="18">
        <f t="shared" si="272"/>
        <v>0</v>
      </c>
      <c r="AH301" s="16">
        <f>SUM(AI301:AK301)</f>
        <v>0</v>
      </c>
      <c r="AI301" s="16">
        <f>COUNTIFS(AH308:AH322,AG301,AP308:AP322,AI298)+COUNTIFS(AK308:AK322,AG301,AQ308:AQ322,AI298)</f>
        <v>0</v>
      </c>
      <c r="AJ301" s="16">
        <f>COUNTIFS(AH308:AH322,AG301,AP308:AP322,AJ298)+COUNTIFS(AK308:AK322,AG301,AQ308:AQ322,AJ298)</f>
        <v>0</v>
      </c>
      <c r="AK301" s="14">
        <f>COUNTIFS(AH308:AH322,AG301,AP308:AP322,AK298)+COUNTIFS(AK308:AK322,AG301,AQ308:AQ322,AK298)</f>
        <v>0</v>
      </c>
      <c r="AL301" s="14">
        <f>SUMIF(AH308:AH322,AG301,AI308:AI322)+SUMIF(AK308:AK322,AG301,AJ308:AJ322)</f>
        <v>0</v>
      </c>
      <c r="AM301" s="14">
        <f>SUMIF(AH308:AH322,AG301,AJ308:AJ322)+SUMIF(AK308:AK322,AG301,AI308:AI322)</f>
        <v>0</v>
      </c>
      <c r="AN301" s="16">
        <f>AL301-AM301</f>
        <v>0</v>
      </c>
      <c r="AO301" s="16">
        <f>(3*AI301)+(1*AJ301)+(0*AK301)</f>
        <v>0</v>
      </c>
      <c r="AP301" s="26"/>
      <c r="AQ301" s="22"/>
      <c r="AR301" s="27"/>
      <c r="AS301" s="22"/>
      <c r="AT301" s="22"/>
      <c r="AU301" s="18">
        <f t="shared" si="273"/>
        <v>0</v>
      </c>
      <c r="AV301" s="28">
        <f>IF((AO301-AO299)=0,(AV310),0)</f>
        <v>0</v>
      </c>
      <c r="AW301" s="28">
        <f>IF((AO301-AO300)=0,(AW310),0)</f>
        <v>0</v>
      </c>
      <c r="AX301" s="28">
        <f>IF((AO301-AO301)=0,(AX310),0)</f>
        <v>0</v>
      </c>
      <c r="AY301" s="28">
        <f>IF((AO301-AO302)=0,(AY310),0)</f>
        <v>0</v>
      </c>
      <c r="AZ301" s="28">
        <f>IF((AO301-AO303)=0,(AZ310),0)</f>
        <v>0</v>
      </c>
      <c r="BA301" s="28">
        <f>IF((AO301-AO304)=0,(BA310),0)</f>
        <v>0</v>
      </c>
      <c r="BB301" s="28"/>
      <c r="BC301" s="22">
        <f t="shared" si="279"/>
        <v>-1</v>
      </c>
      <c r="BD301" s="22">
        <f t="shared" si="274"/>
        <v>-1</v>
      </c>
      <c r="BE301" s="29">
        <f t="shared" si="275"/>
        <v>-1.0000000003</v>
      </c>
      <c r="BF301" s="29">
        <f t="shared" si="280"/>
        <v>-1.0000000003</v>
      </c>
      <c r="BG301" s="18">
        <f t="shared" si="276"/>
        <v>0</v>
      </c>
      <c r="BH301" s="133">
        <f t="shared" si="277"/>
        <v>0</v>
      </c>
      <c r="BI301" s="14"/>
    </row>
    <row r="302" spans="1:61" ht="18" hidden="1" customHeight="1" x14ac:dyDescent="0.25">
      <c r="A302" s="14"/>
      <c r="B302" s="14"/>
      <c r="C302" s="14"/>
      <c r="D302" s="14"/>
      <c r="E302" s="14"/>
      <c r="F302" s="14"/>
      <c r="G302" s="14"/>
      <c r="H302" s="14"/>
      <c r="I302" s="15" t="str">
        <f>IF(S222&lt;&gt;0,I301+1,"")</f>
        <v/>
      </c>
      <c r="J302" s="16" t="str">
        <f>IF(S222="","",VLOOKUP(AC302,BE299:BG304,3,FALSE))</f>
        <v/>
      </c>
      <c r="K302" s="16" t="str">
        <f>IFERROR(VLOOKUP(J302,AG299:AO304,2,FALSE),"")</f>
        <v/>
      </c>
      <c r="L302" s="16" t="str">
        <f>IFERROR(VLOOKUP(J302,AG299:AO304,3,FALSE),"")</f>
        <v/>
      </c>
      <c r="M302" s="16" t="str">
        <f>IFERROR(VLOOKUP(J302,AG299:AO304,4,FALSE),"")</f>
        <v/>
      </c>
      <c r="N302" s="16" t="str">
        <f>IFERROR(VLOOKUP(J302,AG299:AO304,5,FALSE),"")</f>
        <v/>
      </c>
      <c r="O302" s="16" t="str">
        <f>IFERROR(VLOOKUP(J302,AG299:AO304,6,FALSE),"")</f>
        <v/>
      </c>
      <c r="P302" s="16" t="str">
        <f>IFERROR(VLOOKUP(J302,AG299:AO304,7,FALSE),"")</f>
        <v/>
      </c>
      <c r="Q302" s="16" t="str">
        <f>IFERROR(VLOOKUP(J302,AG299:AO304,8,FALSE),"")</f>
        <v/>
      </c>
      <c r="R302" s="16" t="str">
        <f>IFERROR(VLOOKUP(J302,AG299:AO304,9,FALSE),"")</f>
        <v/>
      </c>
      <c r="S302" s="16" t="str">
        <f>IF(I302="","",IF(AB302=AB303,(IF(AB302=-1,"","Shoot com o 5º")),IF(I302=1,"",IF(AB302=AB305,(IF(AB302=-1,"","Shoot com o 1º")),IF(AB302=AB301,(IF(AB302=-1,"","Shoot com o 3º")),"")))))</f>
        <v/>
      </c>
      <c r="T302" s="16" t="str">
        <f>IFERROR(VLOOKUP(J302,AU316:BD321,8,FALSE),"")</f>
        <v/>
      </c>
      <c r="U302" s="16" t="str">
        <f>IFERROR(VLOOKUP(J302,AU316:BD321,9,FALSE),"")</f>
        <v/>
      </c>
      <c r="V302" s="16" t="str">
        <f t="shared" si="278"/>
        <v/>
      </c>
      <c r="W302" s="16" t="str">
        <f>IFERROR(VLOOKUP(J302,AU316:BD321,10,FALSE),"")</f>
        <v/>
      </c>
      <c r="X302" s="16"/>
      <c r="Y302" s="20" t="str">
        <f>IF(I302="","",IFERROR(VLOOKUP(J302,BG299:BH304,2,FALSE),0))</f>
        <v/>
      </c>
      <c r="Z302" s="21"/>
      <c r="AA302" s="22" t="str">
        <f>IFERROR(LARGE(BC299:BC304,I302),"")</f>
        <v/>
      </c>
      <c r="AB302" s="23" t="str">
        <f>IFERROR(LARGE(BD299:BD304,I302),"")</f>
        <v/>
      </c>
      <c r="AC302" s="24" t="str">
        <f>IFERROR(LARGE(BE299:BE304,I302),"")</f>
        <v/>
      </c>
      <c r="AD302" s="25" t="str">
        <f>IFERROR(AC302+(Y302/100),"")</f>
        <v/>
      </c>
      <c r="AE302" s="16"/>
      <c r="AF302" s="16">
        <v>4</v>
      </c>
      <c r="AG302" s="18">
        <f t="shared" si="272"/>
        <v>0</v>
      </c>
      <c r="AH302" s="16">
        <f>SUM(AI302:AK302)</f>
        <v>0</v>
      </c>
      <c r="AI302" s="16">
        <f>COUNTIFS(AH308:AH322,AG302,AP308:AP322,AI298)+COUNTIFS(AK308:AK322,AG302,AQ308:AQ322,AI298)</f>
        <v>0</v>
      </c>
      <c r="AJ302" s="16">
        <f>COUNTIFS(AH308:AH322,AG302,AP308:AP322,AJ298)+COUNTIFS(AK308:AK322,AG302,AQ308:AQ322,AJ298)</f>
        <v>0</v>
      </c>
      <c r="AK302" s="14">
        <f>COUNTIFS(AH308:AH322,AG302,AP308:AP322,AK298)+COUNTIFS(AK308:AK322,AG302,AQ308:AQ322,AK298)</f>
        <v>0</v>
      </c>
      <c r="AL302" s="14">
        <f>SUMIF(AH308:AH322,AG302,AI308:AI322)+SUMIF(AK308:AK322,AG302,AJ308:AJ322)</f>
        <v>0</v>
      </c>
      <c r="AM302" s="14">
        <f>SUMIF(AH308:AH322,AG302,AJ308:AJ322)+SUMIF(AK308:AK322,AG302,AI308:AI322)</f>
        <v>0</v>
      </c>
      <c r="AN302" s="16">
        <f>AL302-AM302</f>
        <v>0</v>
      </c>
      <c r="AO302" s="16">
        <f>(3*AI302)+(1*AJ302)+(0*AK302)</f>
        <v>0</v>
      </c>
      <c r="AP302" s="26"/>
      <c r="AQ302" s="22"/>
      <c r="AR302" s="27"/>
      <c r="AS302" s="22"/>
      <c r="AT302" s="22"/>
      <c r="AU302" s="18">
        <f t="shared" si="273"/>
        <v>0</v>
      </c>
      <c r="AV302" s="28">
        <f>IF((AO302-AO299)=0,(AV311),0)</f>
        <v>0</v>
      </c>
      <c r="AW302" s="28">
        <f>IF((AO302-AO300)=0,(AW311),0)</f>
        <v>0</v>
      </c>
      <c r="AX302" s="28">
        <f>IF((AO302-AO301)=0,(AX311),0)</f>
        <v>0</v>
      </c>
      <c r="AY302" s="28">
        <f>IF((AO302-AO302)=0,(AY311),0)</f>
        <v>0</v>
      </c>
      <c r="AZ302" s="28">
        <f>IF((AO302-AO303)=0,(AZ311),0)</f>
        <v>0</v>
      </c>
      <c r="BA302" s="28">
        <f>IF((AO302-AO304)=0,(BA311),0)</f>
        <v>0</v>
      </c>
      <c r="BB302" s="30"/>
      <c r="BC302" s="22">
        <f t="shared" si="279"/>
        <v>-1</v>
      </c>
      <c r="BD302" s="22">
        <f t="shared" si="274"/>
        <v>-1</v>
      </c>
      <c r="BE302" s="29">
        <f t="shared" si="275"/>
        <v>-1.0000000004</v>
      </c>
      <c r="BF302" s="29">
        <f t="shared" si="280"/>
        <v>-1.0000000004</v>
      </c>
      <c r="BG302" s="18">
        <f t="shared" si="276"/>
        <v>0</v>
      </c>
      <c r="BH302" s="133">
        <f t="shared" si="277"/>
        <v>0</v>
      </c>
      <c r="BI302" s="14"/>
    </row>
    <row r="303" spans="1:61" ht="18" hidden="1" customHeight="1" x14ac:dyDescent="0.25">
      <c r="A303" s="14"/>
      <c r="B303" s="14"/>
      <c r="C303" s="14"/>
      <c r="D303" s="14"/>
      <c r="E303" s="14"/>
      <c r="F303" s="14"/>
      <c r="G303" s="14"/>
      <c r="H303" s="14"/>
      <c r="I303" s="15" t="str">
        <f>IF(S223&lt;&gt;0,I302+1,"")</f>
        <v/>
      </c>
      <c r="J303" s="16" t="str">
        <f>IF(S223="","",VLOOKUP(AC303,BE299:BG304,3,FALSE))</f>
        <v/>
      </c>
      <c r="K303" s="16" t="str">
        <f>IFERROR(VLOOKUP(J303,AG299:AO304,2,FALSE),"")</f>
        <v/>
      </c>
      <c r="L303" s="16" t="str">
        <f>IFERROR(VLOOKUP(J303,AG299:AO304,3,FALSE),"")</f>
        <v/>
      </c>
      <c r="M303" s="16" t="str">
        <f>IFERROR(VLOOKUP(J303,AG299:AO304,4,FALSE),"")</f>
        <v/>
      </c>
      <c r="N303" s="16" t="str">
        <f>IFERROR(VLOOKUP(J303,AG299:AO304,5,FALSE),"")</f>
        <v/>
      </c>
      <c r="O303" s="16" t="str">
        <f>IFERROR(VLOOKUP(J303,AG299:AO304,6,FALSE),"")</f>
        <v/>
      </c>
      <c r="P303" s="16" t="str">
        <f>IFERROR(VLOOKUP(J303,AG299:AO304,7,FALSE),"")</f>
        <v/>
      </c>
      <c r="Q303" s="16" t="str">
        <f>IFERROR(VLOOKUP(J303,AG299:AO304,8,FALSE),"")</f>
        <v/>
      </c>
      <c r="R303" s="16" t="str">
        <f>IFERROR(VLOOKUP(J303,AG299:AO304,9,FALSE),"")</f>
        <v/>
      </c>
      <c r="S303" s="16" t="str">
        <f>IF(I303="","",IF(AB303=AB304,(IF(AB303=-1,"","Shoot com o 6º")),IF(I303=1,"",IF(AB303=AB305,(IF(AB303=-1,"","Shoot com o 1º")),IF(AB303=AB302,(IF(AB303=-1,"","Shoot com o 4º")),"")))))</f>
        <v/>
      </c>
      <c r="T303" s="16" t="str">
        <f>IFERROR(VLOOKUP(J303,AU316:BD321,8,FALSE),"")</f>
        <v/>
      </c>
      <c r="U303" s="16" t="str">
        <f>IFERROR(VLOOKUP(J303,AU316:BD321,9,FALSE),"")</f>
        <v/>
      </c>
      <c r="V303" s="16" t="str">
        <f t="shared" si="278"/>
        <v/>
      </c>
      <c r="W303" s="16" t="str">
        <f>IFERROR(VLOOKUP(J303,AU316:BD321,10,FALSE),"")</f>
        <v/>
      </c>
      <c r="X303" s="16"/>
      <c r="Y303" s="20" t="str">
        <f>IF(I303="","",IFERROR(VLOOKUP(J303,BG299:BH304,2,FALSE),0))</f>
        <v/>
      </c>
      <c r="Z303" s="21"/>
      <c r="AA303" s="22" t="str">
        <f>IFERROR(LARGE(BC299:BC304,I303),"")</f>
        <v/>
      </c>
      <c r="AB303" s="23" t="str">
        <f>IFERROR(LARGE(BD299:BD304,I303),"")</f>
        <v/>
      </c>
      <c r="AC303" s="24" t="str">
        <f>IFERROR(LARGE(BE299:BE304,I303),"")</f>
        <v/>
      </c>
      <c r="AD303" s="25" t="str">
        <f t="shared" ref="AD303:AD304" si="281">IFERROR(AC303+(Y303/10000),"")</f>
        <v/>
      </c>
      <c r="AE303" s="16"/>
      <c r="AF303" s="16">
        <v>5</v>
      </c>
      <c r="AG303" s="18">
        <f t="shared" si="272"/>
        <v>0</v>
      </c>
      <c r="AH303" s="16">
        <f t="shared" ref="AH303" si="282">SUM(AI303:AK303)</f>
        <v>0</v>
      </c>
      <c r="AI303" s="16">
        <f>COUNTIFS(AH308:AH322,AG303,AP308:AP322,AI298)+COUNTIFS(AK308:AK322,AG303,AQ308:AQ322,AI298)</f>
        <v>0</v>
      </c>
      <c r="AJ303" s="16">
        <f>COUNTIFS(AH308:AH322,AG303,AP308:AP322,AJ298)+COUNTIFS(AK308:AK322,AG303,AQ308:AQ322,AJ298)</f>
        <v>0</v>
      </c>
      <c r="AK303" s="14">
        <f>COUNTIFS(AH308:AH322,AG303,AP308:AP322,AK298)+COUNTIFS(AK308:AK322,AG303,AQ308:AQ322,AK298)</f>
        <v>0</v>
      </c>
      <c r="AL303" s="14">
        <f>SUMIF(AH308:AH322,AG303,AI308:AI322)+SUMIF(AK308:AK322,AG303,AJ308:AJ322)</f>
        <v>0</v>
      </c>
      <c r="AM303" s="14">
        <f>SUMIF(AH308:AH322,AG303,AJ308:AJ322)+SUMIF(AK308:AK322,AG303,AI308:AI322)</f>
        <v>0</v>
      </c>
      <c r="AN303" s="16">
        <f>AL303-AM303</f>
        <v>0</v>
      </c>
      <c r="AO303" s="16">
        <f t="shared" ref="AO303" si="283">(3*AI303)+(1*AJ303)+(0*AK303)</f>
        <v>0</v>
      </c>
      <c r="AP303" s="26"/>
      <c r="AQ303" s="22"/>
      <c r="AR303" s="27"/>
      <c r="AS303" s="22"/>
      <c r="AT303" s="22"/>
      <c r="AU303" s="18">
        <f t="shared" si="273"/>
        <v>0</v>
      </c>
      <c r="AV303" s="28">
        <f>IF((AO303-AO299)=0,(AV312),0)</f>
        <v>0</v>
      </c>
      <c r="AW303" s="28">
        <f>IF((AO303-AO300)=0,(AW312),0)</f>
        <v>0</v>
      </c>
      <c r="AX303" s="28">
        <f>IF((AO303-AO301)=0,(AX312),0)</f>
        <v>0</v>
      </c>
      <c r="AY303" s="28">
        <f>IF((AO303-AO302)=0,(AY312),0)</f>
        <v>0</v>
      </c>
      <c r="AZ303" s="28">
        <f>IF((AO303-AO303)=0,(AZ312),0)</f>
        <v>0</v>
      </c>
      <c r="BA303" s="28">
        <f>IF((AO303-AO304)=0,(BA312),0)</f>
        <v>0</v>
      </c>
      <c r="BB303" s="30"/>
      <c r="BC303" s="22">
        <f t="shared" si="279"/>
        <v>-1</v>
      </c>
      <c r="BD303" s="22">
        <f t="shared" si="274"/>
        <v>-1</v>
      </c>
      <c r="BE303" s="29">
        <f t="shared" si="275"/>
        <v>-1.0000000005</v>
      </c>
      <c r="BF303" s="29">
        <f t="shared" si="280"/>
        <v>-1.0000000005</v>
      </c>
      <c r="BG303" s="18">
        <f t="shared" si="276"/>
        <v>0</v>
      </c>
      <c r="BH303" s="133">
        <f t="shared" si="277"/>
        <v>0</v>
      </c>
      <c r="BI303" s="14"/>
    </row>
    <row r="304" spans="1:61" ht="18" hidden="1" customHeight="1" x14ac:dyDescent="0.25">
      <c r="A304" s="14"/>
      <c r="B304" s="14"/>
      <c r="C304" s="14"/>
      <c r="D304" s="14"/>
      <c r="E304" s="14"/>
      <c r="F304" s="14"/>
      <c r="G304" s="14"/>
      <c r="H304" s="14"/>
      <c r="I304" s="15" t="str">
        <f>IF(S224&lt;&gt;0,I303+1,"")</f>
        <v/>
      </c>
      <c r="J304" s="16" t="str">
        <f>IF(S224="","",VLOOKUP(AC304,BE299:BG304,3,FALSE))</f>
        <v/>
      </c>
      <c r="K304" s="16" t="str">
        <f>IFERROR(VLOOKUP(J304,AG299:AO304,2,FALSE),"")</f>
        <v/>
      </c>
      <c r="L304" s="16" t="str">
        <f>IFERROR(VLOOKUP(J304,AG299:AO304,3,FALSE),"")</f>
        <v/>
      </c>
      <c r="M304" s="16" t="str">
        <f>IFERROR(VLOOKUP(J304,AG299:AO304,4,FALSE),"")</f>
        <v/>
      </c>
      <c r="N304" s="16" t="str">
        <f>IFERROR(VLOOKUP(J304,AG299:AO304,5,FALSE),"")</f>
        <v/>
      </c>
      <c r="O304" s="16" t="str">
        <f>IFERROR(VLOOKUP(J304,AG299:AO304,6,FALSE),"")</f>
        <v/>
      </c>
      <c r="P304" s="16" t="str">
        <f>IFERROR(VLOOKUP(J304,AG299:AO304,7,FALSE),"")</f>
        <v/>
      </c>
      <c r="Q304" s="16" t="str">
        <f>IFERROR(VLOOKUP(J304,AG299:AO304,8,FALSE),"")</f>
        <v/>
      </c>
      <c r="R304" s="16" t="str">
        <f>IFERROR(VLOOKUP(J304,AG299:AO304,9,FALSE),"")</f>
        <v/>
      </c>
      <c r="S304" s="16" t="str">
        <f>IF(I304="","",IF(AB304=AB305,(IF(AB304=-1,"","Shoot com o 1º")),IF(I304=1,"",IF(AB304=AB305,(IF(AB304=-1,"","Shoot com o 1º")),IF(AB304=AB303,(IF(AB304=-1,"","Shoot com o 5º")),"")))))</f>
        <v/>
      </c>
      <c r="T304" s="16" t="str">
        <f>IFERROR(VLOOKUP(J304,AU316:BD321,8,FALSE),"")</f>
        <v/>
      </c>
      <c r="U304" s="16" t="str">
        <f>IFERROR(VLOOKUP(J304,AU316:BD321,9,FALSE),"")</f>
        <v/>
      </c>
      <c r="V304" s="16" t="str">
        <f t="shared" si="278"/>
        <v/>
      </c>
      <c r="W304" s="16" t="str">
        <f>IFERROR(VLOOKUP(J304,AU316:BD321,10,FALSE),"")</f>
        <v/>
      </c>
      <c r="X304" s="16"/>
      <c r="Y304" s="20" t="str">
        <f>IF(I304="","",IFERROR(VLOOKUP(J304,BG299:BH304,2,FALSE),0))</f>
        <v/>
      </c>
      <c r="Z304" s="21"/>
      <c r="AA304" s="22" t="str">
        <f>IFERROR(LARGE(BC299:BC304,I304),"")</f>
        <v/>
      </c>
      <c r="AB304" s="23" t="str">
        <f>IFERROR(LARGE(BD299:BD304,I304),"")</f>
        <v/>
      </c>
      <c r="AC304" s="24" t="str">
        <f>IFERROR(LARGE(BE299:BE304,I304),"")</f>
        <v/>
      </c>
      <c r="AD304" s="25" t="str">
        <f t="shared" si="281"/>
        <v/>
      </c>
      <c r="AE304" s="16"/>
      <c r="AF304" s="16">
        <v>6</v>
      </c>
      <c r="AG304" s="18">
        <f t="shared" si="272"/>
        <v>0</v>
      </c>
      <c r="AH304" s="16">
        <f>SUM(AI304:AK304)</f>
        <v>0</v>
      </c>
      <c r="AI304" s="16">
        <f>COUNTIFS(AH308:AH322,AG304,AP308:AP322,AI298)+COUNTIFS(AK308:AK322,AG304,AQ308:AQ322,AI298)</f>
        <v>0</v>
      </c>
      <c r="AJ304" s="16">
        <f>COUNTIFS(AH308:AH322,AG304,AP308:AP322,AJ298)+COUNTIFS(AK308:AK322,AG304,AQ308:AQ322,AJ298)</f>
        <v>0</v>
      </c>
      <c r="AK304" s="14">
        <f>COUNTIFS(AH308:AH322,AG304,AP308:AP322,AK298)+COUNTIFS(AK308:AK322,AG304,AQ308:AQ322,AK298)</f>
        <v>0</v>
      </c>
      <c r="AL304" s="14">
        <f>SUMIF(AH308:AH322,AG304,AI308:AI322)+SUMIF(AK308:AK322,AG304,AJ308:AJ322)</f>
        <v>0</v>
      </c>
      <c r="AM304" s="14">
        <f>SUMIF(AH308:AH322,AG304,AJ308:AJ322)+SUMIF(AK308:AK322,AG304,AI308:AI322)</f>
        <v>0</v>
      </c>
      <c r="AN304" s="16">
        <f t="shared" ref="AN304" si="284">AL304-AM304</f>
        <v>0</v>
      </c>
      <c r="AO304" s="16">
        <f>(3*AI304)+(1*AJ304)+(0*AK304)</f>
        <v>0</v>
      </c>
      <c r="AP304" s="26"/>
      <c r="AQ304" s="22"/>
      <c r="AR304" s="27"/>
      <c r="AS304" s="22"/>
      <c r="AT304" s="22"/>
      <c r="AU304" s="18">
        <f t="shared" si="273"/>
        <v>0</v>
      </c>
      <c r="AV304" s="28">
        <f>IF((AO304-AO299)=0,(AV313),0)</f>
        <v>0</v>
      </c>
      <c r="AW304" s="28">
        <f>IF((AO304-AO300)=0,(AW313),0)</f>
        <v>0</v>
      </c>
      <c r="AX304" s="28">
        <f>IF((AO304-AO301)=0,(AX313),0)</f>
        <v>0</v>
      </c>
      <c r="AY304" s="28">
        <f>IF((AO304-AO302)=0,(AY313),0)</f>
        <v>0</v>
      </c>
      <c r="AZ304" s="28">
        <f>IF((AO304-AO303)=0,(AZ313),0)</f>
        <v>0</v>
      </c>
      <c r="BA304" s="28">
        <f>IF((AO304-AO304)=0,(BA313),0)</f>
        <v>0</v>
      </c>
      <c r="BB304" s="30"/>
      <c r="BC304" s="22">
        <f t="shared" si="279"/>
        <v>-1</v>
      </c>
      <c r="BD304" s="22">
        <f t="shared" si="274"/>
        <v>-1</v>
      </c>
      <c r="BE304" s="29">
        <f t="shared" si="275"/>
        <v>-1.0000000006</v>
      </c>
      <c r="BF304" s="29">
        <f t="shared" si="280"/>
        <v>-1.0000000006</v>
      </c>
      <c r="BG304" s="18">
        <f t="shared" si="276"/>
        <v>0</v>
      </c>
      <c r="BH304" s="133">
        <f t="shared" si="277"/>
        <v>0</v>
      </c>
      <c r="BI304" s="14"/>
    </row>
    <row r="305" spans="1:61" ht="18" hidden="1" customHeight="1" x14ac:dyDescent="0.25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6"/>
      <c r="M305" s="16"/>
      <c r="N305" s="16"/>
      <c r="O305" s="16"/>
      <c r="P305" s="14"/>
      <c r="Q305" s="14"/>
      <c r="R305" s="14"/>
      <c r="S305" s="14"/>
      <c r="T305" s="14"/>
      <c r="U305" s="14"/>
      <c r="V305" s="14"/>
      <c r="W305" s="14"/>
      <c r="X305" s="14"/>
      <c r="Y305" s="16"/>
      <c r="Z305" s="14"/>
      <c r="AA305" s="14"/>
      <c r="AB305" s="23" t="str">
        <f>AB299</f>
        <v/>
      </c>
      <c r="AC305" s="31"/>
      <c r="AD305" s="32"/>
      <c r="AE305" s="14"/>
      <c r="AF305" s="16"/>
      <c r="AG305" s="16"/>
      <c r="AH305" s="16"/>
      <c r="AI305" s="16"/>
      <c r="AJ305" s="14"/>
      <c r="AK305" s="14"/>
      <c r="AL305" s="14"/>
      <c r="AM305" s="14"/>
      <c r="AN305" s="16"/>
      <c r="AO305" s="16"/>
      <c r="AP305" s="14"/>
      <c r="AQ305" s="14"/>
      <c r="AR305" s="14"/>
      <c r="AS305" s="14"/>
      <c r="AT305" s="14"/>
      <c r="AU305" s="31"/>
      <c r="AV305" s="14"/>
      <c r="AW305" s="14"/>
      <c r="AX305" s="14"/>
      <c r="AY305" s="14"/>
      <c r="AZ305" s="14"/>
      <c r="BA305" s="14"/>
      <c r="BB305" s="14"/>
      <c r="BC305" s="14"/>
      <c r="BD305" s="14"/>
      <c r="BE305" s="14"/>
      <c r="BF305" s="14"/>
      <c r="BG305" s="18"/>
      <c r="BH305" s="108"/>
      <c r="BI305" s="14"/>
    </row>
    <row r="306" spans="1:61" ht="15" hidden="1" customHeight="1" x14ac:dyDescent="0.25">
      <c r="A306" s="33"/>
      <c r="B306" s="33"/>
      <c r="C306" s="33"/>
      <c r="D306" s="33"/>
      <c r="E306" s="33"/>
      <c r="F306" s="33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4"/>
      <c r="Z306" s="35"/>
      <c r="AA306" s="35"/>
      <c r="AB306" s="36"/>
      <c r="AC306" s="36"/>
      <c r="AD306" s="37"/>
      <c r="AE306" s="35"/>
      <c r="AF306" s="34"/>
      <c r="AG306" s="38"/>
      <c r="AH306" s="35"/>
      <c r="AI306" s="35"/>
      <c r="AJ306" s="35"/>
      <c r="AK306" s="35"/>
      <c r="AL306" s="35"/>
      <c r="AM306" s="35"/>
      <c r="AN306" s="35"/>
      <c r="AO306" s="35"/>
      <c r="AP306" s="35"/>
      <c r="AQ306" s="35"/>
      <c r="AR306" s="35"/>
      <c r="AS306" s="35"/>
      <c r="AT306" s="35"/>
      <c r="AU306" s="35"/>
      <c r="AV306" s="35"/>
      <c r="AW306" s="35"/>
      <c r="AX306" s="35"/>
      <c r="AY306" s="35"/>
      <c r="AZ306" s="35"/>
      <c r="BA306" s="35"/>
      <c r="BB306" s="35"/>
      <c r="BC306" s="35"/>
      <c r="BD306" s="35"/>
      <c r="BE306" s="35"/>
      <c r="BF306" s="35"/>
      <c r="BG306" s="35"/>
      <c r="BH306" s="131"/>
      <c r="BI306" s="35"/>
    </row>
    <row r="307" spans="1:61" ht="18" hidden="1" customHeight="1" x14ac:dyDescent="0.25">
      <c r="A307" s="39" t="s">
        <v>23</v>
      </c>
      <c r="B307" s="39" t="s">
        <v>24</v>
      </c>
      <c r="C307" s="177" t="s">
        <v>25</v>
      </c>
      <c r="D307" s="178"/>
      <c r="E307" s="39" t="s">
        <v>26</v>
      </c>
      <c r="F307" s="179" t="s">
        <v>17</v>
      </c>
      <c r="G307" s="180"/>
      <c r="H307" s="40"/>
      <c r="I307" s="39" t="s">
        <v>27</v>
      </c>
      <c r="J307" s="39" t="str">
        <f>J298</f>
        <v>OPEN - I</v>
      </c>
      <c r="K307" s="41" t="s">
        <v>4</v>
      </c>
      <c r="L307" s="42" t="s">
        <v>5</v>
      </c>
      <c r="M307" s="42" t="s">
        <v>6</v>
      </c>
      <c r="N307" s="42" t="s">
        <v>7</v>
      </c>
      <c r="O307" s="42" t="s">
        <v>8</v>
      </c>
      <c r="P307" s="42" t="s">
        <v>9</v>
      </c>
      <c r="Q307" s="43" t="s">
        <v>10</v>
      </c>
      <c r="R307" s="44" t="s">
        <v>11</v>
      </c>
      <c r="S307" s="39" t="s">
        <v>12</v>
      </c>
      <c r="T307" s="41" t="s">
        <v>13</v>
      </c>
      <c r="U307" s="42" t="s">
        <v>14</v>
      </c>
      <c r="V307" s="43" t="s">
        <v>15</v>
      </c>
      <c r="W307" s="44" t="s">
        <v>16</v>
      </c>
      <c r="X307" s="40"/>
      <c r="Y307" s="34" t="s">
        <v>17</v>
      </c>
      <c r="Z307" s="34"/>
      <c r="AA307" s="34" t="s">
        <v>27</v>
      </c>
      <c r="AB307" s="34" t="s">
        <v>28</v>
      </c>
      <c r="AC307" s="34" t="s">
        <v>29</v>
      </c>
      <c r="AD307" s="45" t="s">
        <v>30</v>
      </c>
      <c r="AE307" s="34"/>
      <c r="AF307" s="46"/>
      <c r="AG307" s="47" t="s">
        <v>4</v>
      </c>
      <c r="AH307" s="46">
        <f>COUNTA(S219:S224)</f>
        <v>0</v>
      </c>
      <c r="AI307" s="48" t="s">
        <v>31</v>
      </c>
      <c r="AJ307" s="48" t="s">
        <v>32</v>
      </c>
      <c r="AK307" s="48"/>
      <c r="AL307" s="48" t="s">
        <v>33</v>
      </c>
      <c r="AM307" s="48" t="s">
        <v>34</v>
      </c>
      <c r="AN307" s="48" t="s">
        <v>35</v>
      </c>
      <c r="AO307" s="48" t="s">
        <v>36</v>
      </c>
      <c r="AP307" s="34" t="s">
        <v>37</v>
      </c>
      <c r="AQ307" s="34" t="s">
        <v>38</v>
      </c>
      <c r="AR307" s="34" t="s">
        <v>39</v>
      </c>
      <c r="AS307" s="34" t="s">
        <v>40</v>
      </c>
      <c r="AT307" s="34"/>
      <c r="AU307" s="49" t="s">
        <v>22</v>
      </c>
      <c r="AV307" s="35">
        <f t="shared" ref="AV307:BA307" si="285">AV298</f>
        <v>0</v>
      </c>
      <c r="AW307" s="35">
        <f t="shared" si="285"/>
        <v>0</v>
      </c>
      <c r="AX307" s="35">
        <f t="shared" si="285"/>
        <v>0</v>
      </c>
      <c r="AY307" s="35">
        <f t="shared" si="285"/>
        <v>0</v>
      </c>
      <c r="AZ307" s="35">
        <f t="shared" si="285"/>
        <v>0</v>
      </c>
      <c r="BA307" s="35">
        <f t="shared" si="285"/>
        <v>0</v>
      </c>
      <c r="BB307" s="34"/>
      <c r="BC307" s="34"/>
      <c r="BD307" s="34"/>
      <c r="BE307" s="34"/>
      <c r="BF307" s="34"/>
      <c r="BG307" s="34"/>
      <c r="BH307" s="130"/>
      <c r="BI307" s="34"/>
    </row>
    <row r="308" spans="1:61" ht="18" hidden="1" customHeight="1" x14ac:dyDescent="0.25">
      <c r="A308" s="94" t="str">
        <f t="shared" ref="A308:A322" si="286">AG308</f>
        <v/>
      </c>
      <c r="B308" s="95" t="str">
        <f t="shared" ref="B308:B322" si="287">IF(AH308=0,"",(IF(AK308=0,"",AH308)))</f>
        <v/>
      </c>
      <c r="C308" s="96"/>
      <c r="D308" s="97"/>
      <c r="E308" s="95" t="str">
        <f t="shared" ref="E308:E322" si="288">IF(AK308=0,"",(IF(AH308=0,"",AK308)))</f>
        <v/>
      </c>
      <c r="F308" s="54"/>
      <c r="G308" s="55"/>
      <c r="H308" s="33"/>
      <c r="I308" s="98" t="str">
        <f>IF(AA308="","",CONCATENATE(AA308,R218))</f>
        <v/>
      </c>
      <c r="J308" s="99" t="str">
        <f>IF(S219="","",VLOOKUP(AD308,BF299:BG304,2,FALSE))</f>
        <v/>
      </c>
      <c r="K308" s="100" t="str">
        <f>IFERROR(VLOOKUP(J308,AG299:AO304,2,FALSE),"")</f>
        <v/>
      </c>
      <c r="L308" s="101" t="str">
        <f>IFERROR(VLOOKUP(J308,AG299:AO304,3,FALSE),"")</f>
        <v/>
      </c>
      <c r="M308" s="101" t="str">
        <f>IFERROR(VLOOKUP(J308,AG299:AO304,4,FALSE),"")</f>
        <v/>
      </c>
      <c r="N308" s="101" t="str">
        <f>IFERROR(VLOOKUP(J308,AG299:AO304,5,FALSE),"")</f>
        <v/>
      </c>
      <c r="O308" s="101" t="str">
        <f>IFERROR(VLOOKUP(J308,AG299:AO304,6,FALSE),"")</f>
        <v/>
      </c>
      <c r="P308" s="101" t="str">
        <f>IFERROR(VLOOKUP(J308,AG299:AO304,7,FALSE),"")</f>
        <v/>
      </c>
      <c r="Q308" s="101" t="str">
        <f>IFERROR(VLOOKUP(J308,AG299:AO304,8,FALSE),"")</f>
        <v/>
      </c>
      <c r="R308" s="102" t="str">
        <f>IFERROR(VLOOKUP(J308,AG299:AO304,9,FALSE),"")</f>
        <v/>
      </c>
      <c r="S308" s="99" t="str">
        <f>IF(AA308="","",IF(AC308=AC309,(IF(AC308=-1,"","Shoot com o 2º")),IF(AA308=1,"",IF(AC308=AC314,(IF(AC308=-1,"","Shoot com o 1º")),IF(AC308=AC307,(IF(AC308=-1,"","Shoot com o 1º")),"")))))</f>
        <v/>
      </c>
      <c r="T308" s="61" t="str">
        <f>IFERROR(VLOOKUP(J308,AU316:BD321,8,FALSE),"")</f>
        <v/>
      </c>
      <c r="U308" s="62" t="str">
        <f>IFERROR(VLOOKUP(J308,AU316:BD321,9,FALSE),"")</f>
        <v/>
      </c>
      <c r="V308" s="62" t="str">
        <f>IFERROR(T308-U308,"")</f>
        <v/>
      </c>
      <c r="W308" s="63" t="str">
        <f>IFERROR(VLOOKUP(J308,AU316:BD321,10,FALSE),"")</f>
        <v/>
      </c>
      <c r="X308" s="33"/>
      <c r="Y308" s="64" t="str">
        <f>IF(AA308="","",IFERROR(VLOOKUP(J308,BG299:BH304,2,FALSE),0))</f>
        <v/>
      </c>
      <c r="Z308" s="65"/>
      <c r="AA308" s="65" t="str">
        <f t="shared" ref="AA308:AA313" si="289">I299</f>
        <v/>
      </c>
      <c r="AB308" s="66" t="str">
        <f>VLOOKUP(J308,J299:AB304,13,FALSE)</f>
        <v/>
      </c>
      <c r="AC308" s="67" t="str">
        <f t="shared" ref="AC308:AC313" si="290">IFERROR(ROUNDDOWN(AD308,9),"")</f>
        <v/>
      </c>
      <c r="AD308" s="68" t="str">
        <f>IFERROR(LARGE(BF299:BF304,AA308),"")</f>
        <v/>
      </c>
      <c r="AE308" s="35"/>
      <c r="AF308" s="48">
        <f>IF(AG308="",AF307,AG308)</f>
        <v>0</v>
      </c>
      <c r="AG308" s="69" t="str">
        <f>IFERROR(IF(AH308="","",(IF(AK308=0,"",AG307+1))),AF307+1)</f>
        <v/>
      </c>
      <c r="AH308" s="70" t="str">
        <f>IF(AH307=2,S219,IF(AH307=3,S219,IF(AH307=4,S219,IF(AH307&gt;=5,S219,""))))</f>
        <v/>
      </c>
      <c r="AI308" s="71" t="str">
        <f t="shared" ref="AI308:AJ322" si="291">IF(C308="","",C308)</f>
        <v/>
      </c>
      <c r="AJ308" s="71" t="str">
        <f t="shared" si="291"/>
        <v/>
      </c>
      <c r="AK308" s="70" t="str">
        <f>IF(AH307=2,S220,IF(AH307=3,S221,IF(AH307=4,S222,IF(AH307&gt;=5,S223,""))))</f>
        <v/>
      </c>
      <c r="AL308" s="71" t="str">
        <f>IF(F308="","",F308)</f>
        <v/>
      </c>
      <c r="AM308" s="71" t="str">
        <f>IF(G308="","",G308)</f>
        <v/>
      </c>
      <c r="AN308" s="71" t="str">
        <f>IF(AL308="","-",(IF(AL308&gt;AM308,3,(IF(AL308=AM308,1,0)))))</f>
        <v>-</v>
      </c>
      <c r="AO308" s="71" t="str">
        <f>IF(AL308="","-",(IF(AL308&lt;AM308,3,(IF(AL308=AM308,1,0)))))</f>
        <v>-</v>
      </c>
      <c r="AP308" s="34" t="str">
        <f t="shared" ref="AP308:AP322" si="292">IF(AI308="","-",(IF(AI308&gt;AJ308,"V",(IF(AI308=AJ308,"E","D")))))</f>
        <v>-</v>
      </c>
      <c r="AQ308" s="34" t="str">
        <f t="shared" ref="AQ308:AQ322" si="293">IF(AI308="","-",(IF(AI308&lt;AJ308,"V",(IF(AI308=AJ308,"E","D")))))</f>
        <v>-</v>
      </c>
      <c r="AR308" s="34">
        <f t="shared" ref="AR308:AS322" si="294">IF(AP308="V",3,(IF(AP308="E",1,0)))</f>
        <v>0</v>
      </c>
      <c r="AS308" s="34">
        <f t="shared" si="294"/>
        <v>0</v>
      </c>
      <c r="AT308" s="35"/>
      <c r="AU308" s="35">
        <f t="shared" ref="AU308:AU313" si="295">AG299</f>
        <v>0</v>
      </c>
      <c r="AV308" s="35">
        <f>SUMIFS(AR308:AR322,AH308:AH322,AU308,AK308:AK322,AV307)+SUMIFS(AS308:AS322,AK308:AK322,AU308,AH308:AH322,AV307)</f>
        <v>0</v>
      </c>
      <c r="AW308" s="35">
        <f>SUMIFS(AR308:AR322,AH308:AH322,AU308,AK308:AK322,AW307)+SUMIFS(AS308:AS322,AK308:AK322,AU308,AH308:AH322,AW307)</f>
        <v>0</v>
      </c>
      <c r="AX308" s="35">
        <f>SUMIFS(AR308:AR322,AH308:AH322,AU308,AK308:AK322,AX307)+SUMIFS(AS308:AS322,AK308:AK322,AU308,AH308:AH322,AX307)</f>
        <v>0</v>
      </c>
      <c r="AY308" s="35">
        <f>SUMIFS(AR308:AR322,AH308:AH322,AU308,AK308:AK322,AY307)+SUMIFS(AS308:AS322,AK308:AK322,AU308,AH308:AH322,AY307)</f>
        <v>0</v>
      </c>
      <c r="AZ308" s="35">
        <f>SUMIFS(AR308:AR322,AH308:AH322,AU308,AK308:AK322,AZ307)+SUMIFS(AS308:AS322,AK308:AK322,AU308,AH308:AH322,AZ307)</f>
        <v>0</v>
      </c>
      <c r="BA308" s="35">
        <f>SUMIFS(AR308:AR322,AH308:AH322,AU308,AK308:AK322,BA307)+SUMIFS(AS308:AS322,AK308:AK322,AU308,AH308:AH322,BA307)</f>
        <v>0</v>
      </c>
      <c r="BB308" s="35"/>
      <c r="BC308" s="35"/>
      <c r="BD308" s="35"/>
      <c r="BE308" s="35"/>
      <c r="BF308" s="35"/>
      <c r="BG308" s="35"/>
      <c r="BH308" s="131"/>
      <c r="BI308" s="35"/>
    </row>
    <row r="309" spans="1:61" ht="18" hidden="1" customHeight="1" x14ac:dyDescent="0.25">
      <c r="A309" s="98" t="str">
        <f t="shared" si="286"/>
        <v/>
      </c>
      <c r="B309" s="103" t="str">
        <f t="shared" si="287"/>
        <v/>
      </c>
      <c r="C309" s="104"/>
      <c r="D309" s="105"/>
      <c r="E309" s="103" t="str">
        <f t="shared" si="288"/>
        <v/>
      </c>
      <c r="F309" s="75"/>
      <c r="G309" s="76"/>
      <c r="H309" s="33"/>
      <c r="I309" s="98" t="str">
        <f>IF(AA309="","",CONCATENATE(AA309,R218))</f>
        <v/>
      </c>
      <c r="J309" s="99" t="str">
        <f>IF(S220="","",VLOOKUP(AD309,BF299:BG304,2,FALSE))</f>
        <v/>
      </c>
      <c r="K309" s="100" t="str">
        <f>IFERROR(VLOOKUP(J309,AG299:AO304,2,FALSE),"")</f>
        <v/>
      </c>
      <c r="L309" s="101" t="str">
        <f>IFERROR(VLOOKUP(J309,AG299:AO304,3,FALSE),"")</f>
        <v/>
      </c>
      <c r="M309" s="101" t="str">
        <f>IFERROR(VLOOKUP(J309,AG299:AO304,4,FALSE),"")</f>
        <v/>
      </c>
      <c r="N309" s="101" t="str">
        <f>IFERROR(VLOOKUP(J309,AG299:AO304,5,FALSE),"")</f>
        <v/>
      </c>
      <c r="O309" s="101" t="str">
        <f>IFERROR(VLOOKUP(J309,AG299:AO304,6,FALSE),"")</f>
        <v/>
      </c>
      <c r="P309" s="101" t="str">
        <f>IFERROR(VLOOKUP(J309,AG299:AO304,7,FALSE),"")</f>
        <v/>
      </c>
      <c r="Q309" s="101" t="str">
        <f>IFERROR(VLOOKUP(J309,AG299:AO304,8,FALSE),"")</f>
        <v/>
      </c>
      <c r="R309" s="102" t="str">
        <f>IFERROR(VLOOKUP(J309,AG299:AO304,9,FALSE),"")</f>
        <v/>
      </c>
      <c r="S309" s="99" t="str">
        <f>IF(AA309="","",IF(AC309=AC310,(IF(AC309=-1,"","Shoot com o 3º")),IF(AA309=1,"",IF(AC309=AC314,(IF(AC309=-1,"","Shoot com o 1º")),IF(AC309=AC308,(IF(AC309=-1,"","Shoot com o 1º")),"")))))</f>
        <v/>
      </c>
      <c r="T309" s="61" t="str">
        <f>IFERROR(VLOOKUP(J309,AU316:BD321,8,FALSE),"")</f>
        <v/>
      </c>
      <c r="U309" s="62" t="str">
        <f>IFERROR(VLOOKUP(J309,AU316:BD321,9,FALSE),"")</f>
        <v/>
      </c>
      <c r="V309" s="62" t="str">
        <f t="shared" ref="V309:V313" si="296">IFERROR(T309-U309,"")</f>
        <v/>
      </c>
      <c r="W309" s="63" t="str">
        <f>IFERROR(VLOOKUP(J309,AU316:BD321,10,FALSE),"")</f>
        <v/>
      </c>
      <c r="X309" s="33"/>
      <c r="Y309" s="64" t="str">
        <f>IF(AA309="","",IFERROR(VLOOKUP(J309,BG299:BH304,2,FALSE),0))</f>
        <v/>
      </c>
      <c r="Z309" s="65"/>
      <c r="AA309" s="65" t="str">
        <f t="shared" si="289"/>
        <v/>
      </c>
      <c r="AB309" s="66" t="str">
        <f>VLOOKUP(J309,J299:AB304,13,FALSE)</f>
        <v/>
      </c>
      <c r="AC309" s="67" t="str">
        <f t="shared" si="290"/>
        <v/>
      </c>
      <c r="AD309" s="68" t="str">
        <f>IFERROR(LARGE(BF299:BF304,AA309),"")</f>
        <v/>
      </c>
      <c r="AE309" s="35"/>
      <c r="AF309" s="48">
        <f t="shared" ref="AF309:AF322" si="297">IF(AG309="",AF308,AG309)</f>
        <v>0</v>
      </c>
      <c r="AG309" s="69" t="str">
        <f t="shared" ref="AG309:AG322" si="298">IFERROR(IF(AH309="","",(IF(AK309=0,"",AG308+1))),AF308+1)</f>
        <v/>
      </c>
      <c r="AH309" s="70" t="str">
        <f>IF(AH307=2,"",IF(AH307=3,S220,IF(AH307=4,S220,IF(AH307&gt;=5,S220,""))))</f>
        <v/>
      </c>
      <c r="AI309" s="71" t="str">
        <f t="shared" si="291"/>
        <v/>
      </c>
      <c r="AJ309" s="71" t="str">
        <f t="shared" si="291"/>
        <v/>
      </c>
      <c r="AK309" s="70" t="str">
        <f>IF(AH307=2,"",IF(AH307=3,S221,IF(AH307=4,S221,IF(AH307&gt;=5,S221,""))))</f>
        <v/>
      </c>
      <c r="AL309" s="71" t="str">
        <f t="shared" ref="AL309:AM322" si="299">IF(F309="","",F309)</f>
        <v/>
      </c>
      <c r="AM309" s="71" t="str">
        <f t="shared" si="299"/>
        <v/>
      </c>
      <c r="AN309" s="71" t="str">
        <f t="shared" ref="AN309:AN322" si="300">IF(AL309="","-",(IF(AL309&gt;AM309,3,(IF(AL309=AM309,1,0)))))</f>
        <v>-</v>
      </c>
      <c r="AO309" s="71" t="str">
        <f t="shared" ref="AO309:AO322" si="301">IF(AL309="","-",(IF(AL309&lt;AM309,3,(IF(AL309=AM309,1,0)))))</f>
        <v>-</v>
      </c>
      <c r="AP309" s="34" t="str">
        <f t="shared" si="292"/>
        <v>-</v>
      </c>
      <c r="AQ309" s="34" t="str">
        <f t="shared" si="293"/>
        <v>-</v>
      </c>
      <c r="AR309" s="34">
        <f t="shared" si="294"/>
        <v>0</v>
      </c>
      <c r="AS309" s="34">
        <f t="shared" si="294"/>
        <v>0</v>
      </c>
      <c r="AT309" s="35"/>
      <c r="AU309" s="35">
        <f t="shared" si="295"/>
        <v>0</v>
      </c>
      <c r="AV309" s="35">
        <f>SUMIFS(AR308:AR322,AH308:AH322,AU309,AK308:AK322,AV307)+SUMIFS(AS308:AS322,AK308:AK322,AU309,AH308:AH322,AV307)</f>
        <v>0</v>
      </c>
      <c r="AW309" s="35">
        <f>SUMIFS(AR308:AR322,AH308:AH322,AU309,AK308:AK322,AW307)+SUMIFS(AS308:AS322,AK308:AK322,AU309,AH308:AH322,AW307)</f>
        <v>0</v>
      </c>
      <c r="AX309" s="35">
        <f>SUMIFS(AR308:AR322,AH308:AH322,AU309,AK308:AK322,AX307)+SUMIFS(AS308:AS322,AK308:AK322,AU309,AH308:AH322,AX307)</f>
        <v>0</v>
      </c>
      <c r="AY309" s="35">
        <f>SUMIFS(AR308:AR322,AH308:AH322,AU309,AK308:AK322,AY307)+SUMIFS(AS308:AS322,AK308:AK322,AU309,AH308:AH322,AY307)</f>
        <v>0</v>
      </c>
      <c r="AZ309" s="35">
        <f>SUMIFS(AR308:AR322,AH308:AH322,AU309,AK308:AK322,AZ307)+SUMIFS(AS308:AS322,AK308:AK322,AU309,AH308:AH322,AZ307)</f>
        <v>0</v>
      </c>
      <c r="BA309" s="35">
        <f>SUMIFS(AR308:AR322,AH308:AH322,AU309,AK308:AK322,BA307)+SUMIFS(AS308:AS322,AK308:AK322,AU309,AH308:AH322,BA307)</f>
        <v>0</v>
      </c>
      <c r="BB309" s="35"/>
      <c r="BC309" s="35"/>
      <c r="BD309" s="35"/>
      <c r="BE309" s="35"/>
      <c r="BF309" s="35"/>
      <c r="BG309" s="35"/>
      <c r="BH309" s="131"/>
      <c r="BI309" s="35"/>
    </row>
    <row r="310" spans="1:61" ht="18" hidden="1" customHeight="1" x14ac:dyDescent="0.25">
      <c r="A310" s="98" t="str">
        <f t="shared" si="286"/>
        <v/>
      </c>
      <c r="B310" s="103" t="str">
        <f t="shared" si="287"/>
        <v/>
      </c>
      <c r="C310" s="104"/>
      <c r="D310" s="105"/>
      <c r="E310" s="103" t="str">
        <f t="shared" si="288"/>
        <v/>
      </c>
      <c r="F310" s="75"/>
      <c r="G310" s="76"/>
      <c r="H310" s="33"/>
      <c r="I310" s="98" t="str">
        <f>IF(AA310="","",CONCATENATE(AA310,R218))</f>
        <v/>
      </c>
      <c r="J310" s="99" t="str">
        <f>IF(S221="","",VLOOKUP(AD310,BF299:BG304,2,FALSE))</f>
        <v/>
      </c>
      <c r="K310" s="100" t="str">
        <f>IFERROR(VLOOKUP(J310,AG299:AO304,2,FALSE),"")</f>
        <v/>
      </c>
      <c r="L310" s="101" t="str">
        <f>IFERROR(VLOOKUP(J310,AG299:AO304,3,FALSE),"")</f>
        <v/>
      </c>
      <c r="M310" s="101" t="str">
        <f>IFERROR(VLOOKUP(J310,AG299:AO304,4,FALSE),"")</f>
        <v/>
      </c>
      <c r="N310" s="101" t="str">
        <f>IFERROR(VLOOKUP(J310,AG299:AO304,5,FALSE),"")</f>
        <v/>
      </c>
      <c r="O310" s="101" t="str">
        <f>IFERROR(VLOOKUP(J310,AG299:AO304,6,FALSE),"")</f>
        <v/>
      </c>
      <c r="P310" s="101" t="str">
        <f>IFERROR(VLOOKUP(J310,AG299:AO304,7,FALSE),"")</f>
        <v/>
      </c>
      <c r="Q310" s="101" t="str">
        <f>IFERROR(VLOOKUP(J310,AG299:AO304,8,FALSE),"")</f>
        <v/>
      </c>
      <c r="R310" s="102" t="str">
        <f>IFERROR(VLOOKUP(J310,AG299:AO304,9,FALSE),"")</f>
        <v/>
      </c>
      <c r="S310" s="99" t="str">
        <f>IF(AA310="","",IF(AC310=AC311,(IF(AC310=-1,"","Shoot com o 4º")),IF(AA310=1,"",IF(AC310=AC314,(IF(AC310=-1,"","Shoot com o 1º")),IF(AC310=AC309,(IF(AC310=-1,"","Shoot com o 2º")),"")))))</f>
        <v/>
      </c>
      <c r="T310" s="61" t="str">
        <f>IFERROR(VLOOKUP(J310,AU316:BD321,8,FALSE),"")</f>
        <v/>
      </c>
      <c r="U310" s="62" t="str">
        <f>IFERROR(VLOOKUP(J310,AU316:BD321,9,FALSE),"")</f>
        <v/>
      </c>
      <c r="V310" s="62" t="str">
        <f t="shared" si="296"/>
        <v/>
      </c>
      <c r="W310" s="63" t="str">
        <f>IFERROR(VLOOKUP(J310,AU316:BD321,10,FALSE),"")</f>
        <v/>
      </c>
      <c r="X310" s="33"/>
      <c r="Y310" s="64" t="str">
        <f>IF(AA310="","",IFERROR(VLOOKUP(J310,BG299:BH304,2,FALSE),0))</f>
        <v/>
      </c>
      <c r="Z310" s="65"/>
      <c r="AA310" s="65" t="str">
        <f t="shared" si="289"/>
        <v/>
      </c>
      <c r="AB310" s="66" t="str">
        <f>VLOOKUP(J310,J299:AB304,13,FALSE)</f>
        <v/>
      </c>
      <c r="AC310" s="67" t="str">
        <f t="shared" si="290"/>
        <v/>
      </c>
      <c r="AD310" s="68" t="str">
        <f>IFERROR(LARGE(BF299:BF304,AA310),"")</f>
        <v/>
      </c>
      <c r="AE310" s="35"/>
      <c r="AF310" s="48">
        <f t="shared" si="297"/>
        <v>0</v>
      </c>
      <c r="AG310" s="69" t="str">
        <f t="shared" si="298"/>
        <v/>
      </c>
      <c r="AH310" s="70" t="str">
        <f>IF(AH307=2,"",IF(AH307=3,S219,IF(AH307=4,S219,IF(AH307&gt;=5,S222,""))))</f>
        <v/>
      </c>
      <c r="AI310" s="71" t="str">
        <f t="shared" si="291"/>
        <v/>
      </c>
      <c r="AJ310" s="71" t="str">
        <f t="shared" si="291"/>
        <v/>
      </c>
      <c r="AK310" s="70" t="str">
        <f>IF(AH307=2,"",IF(AH307=3,S220,IF(AH307=4,S221,IF(AH307&gt;=5,S224,""))))</f>
        <v/>
      </c>
      <c r="AL310" s="71" t="str">
        <f t="shared" si="299"/>
        <v/>
      </c>
      <c r="AM310" s="71" t="str">
        <f t="shared" si="299"/>
        <v/>
      </c>
      <c r="AN310" s="71" t="str">
        <f t="shared" si="300"/>
        <v>-</v>
      </c>
      <c r="AO310" s="71" t="str">
        <f t="shared" si="301"/>
        <v>-</v>
      </c>
      <c r="AP310" s="34" t="str">
        <f t="shared" si="292"/>
        <v>-</v>
      </c>
      <c r="AQ310" s="34" t="str">
        <f t="shared" si="293"/>
        <v>-</v>
      </c>
      <c r="AR310" s="34">
        <f t="shared" si="294"/>
        <v>0</v>
      </c>
      <c r="AS310" s="34">
        <f t="shared" si="294"/>
        <v>0</v>
      </c>
      <c r="AT310" s="35"/>
      <c r="AU310" s="35">
        <f t="shared" si="295"/>
        <v>0</v>
      </c>
      <c r="AV310" s="35">
        <f>SUMIFS(AR308:AR322,AH308:AH322,AU310,AK308:AK322,AV307)+SUMIFS(AS308:AS322,AK308:AK322,AU310,AH308:AH322,AV307)</f>
        <v>0</v>
      </c>
      <c r="AW310" s="35">
        <f>SUMIFS(AR308:AR322,AH308:AH322,AU310,AK308:AK322,AW307)+SUMIFS(AS308:AS322,AK308:AK322,AU310,AH308:AH322,AW307)</f>
        <v>0</v>
      </c>
      <c r="AX310" s="35">
        <f>SUMIFS(AR308:AR322,AH308:AH322,AU310,AK308:AK322,AX307)+SUMIFS(AS308:AS322,AK308:AK322,AU310,AH308:AH322,AX307)</f>
        <v>0</v>
      </c>
      <c r="AY310" s="35">
        <f>SUMIFS(AR308:AR322,AH308:AH322,AU310,AK308:AK322,AY307)+SUMIFS(AS308:AS322,AK308:AK322,AU310,AH308:AH322,AY307)</f>
        <v>0</v>
      </c>
      <c r="AZ310" s="35">
        <f>SUMIFS(AR308:AR322,AH308:AH322,AU310,AK308:AK322,AZ307)+SUMIFS(AS308:AS322,AK308:AK322,AU310,AH308:AH322,AZ307)</f>
        <v>0</v>
      </c>
      <c r="BA310" s="35">
        <f>SUMIFS(AR308:AR322,AH308:AH322,AU310,AK308:AK322,BA307)+SUMIFS(AS308:AS322,AK308:AK322,AU310,AH308:AH322,BA307)</f>
        <v>0</v>
      </c>
      <c r="BB310" s="35"/>
      <c r="BC310" s="35"/>
      <c r="BD310" s="35"/>
      <c r="BE310" s="35"/>
      <c r="BF310" s="35"/>
      <c r="BG310" s="35"/>
      <c r="BH310" s="131"/>
      <c r="BI310" s="35"/>
    </row>
    <row r="311" spans="1:61" ht="18" hidden="1" customHeight="1" x14ac:dyDescent="0.25">
      <c r="A311" s="98" t="str">
        <f t="shared" si="286"/>
        <v/>
      </c>
      <c r="B311" s="103" t="str">
        <f t="shared" si="287"/>
        <v/>
      </c>
      <c r="C311" s="104"/>
      <c r="D311" s="105"/>
      <c r="E311" s="103" t="str">
        <f t="shared" si="288"/>
        <v/>
      </c>
      <c r="F311" s="75"/>
      <c r="G311" s="76"/>
      <c r="H311" s="33"/>
      <c r="I311" s="98" t="str">
        <f>IF(AA311="","",CONCATENATE(AA311,R218))</f>
        <v/>
      </c>
      <c r="J311" s="99" t="str">
        <f>IF(S222="","",VLOOKUP(AD311,BF299:BG304,2,FALSE))</f>
        <v/>
      </c>
      <c r="K311" s="100" t="str">
        <f>IFERROR(VLOOKUP(J311,AG299:AO304,2,FALSE),"")</f>
        <v/>
      </c>
      <c r="L311" s="101" t="str">
        <f>IFERROR(VLOOKUP(J311,AG299:AO304,3,FALSE),"")</f>
        <v/>
      </c>
      <c r="M311" s="101" t="str">
        <f>IFERROR(VLOOKUP(J311,AG299:AO304,4,FALSE),"")</f>
        <v/>
      </c>
      <c r="N311" s="101" t="str">
        <f>IFERROR(VLOOKUP(J311,AG299:AO304,5,FALSE),"")</f>
        <v/>
      </c>
      <c r="O311" s="101" t="str">
        <f>IFERROR(VLOOKUP(J311,AG299:AO304,6,FALSE),"")</f>
        <v/>
      </c>
      <c r="P311" s="101" t="str">
        <f>IFERROR(VLOOKUP(J311,AG299:AO304,7,FALSE),"")</f>
        <v/>
      </c>
      <c r="Q311" s="101" t="str">
        <f>IFERROR(VLOOKUP(J311,AG299:AO304,8,FALSE),"")</f>
        <v/>
      </c>
      <c r="R311" s="102" t="str">
        <f>IFERROR(VLOOKUP(J311,AG299:AO304,9,FALSE),"")</f>
        <v/>
      </c>
      <c r="S311" s="99" t="str">
        <f>IF(AA311="","",IF(AC311=AC312,(IF(AC311=-1,"","Shoot com o 5º")),IF(AA311=1,"",IF(AC311=AC314,(IF(AC311=-1,"","Shoot com o 1º")),IF(AC311=AC310,(IF(AC311=-1,"","Shoot com o 3º")),"")))))</f>
        <v/>
      </c>
      <c r="T311" s="61" t="str">
        <f>IFERROR(VLOOKUP(J311,AU316:BD321,8,FALSE),"")</f>
        <v/>
      </c>
      <c r="U311" s="62" t="str">
        <f>IFERROR(VLOOKUP(J311,AU316:BD321,9,FALSE),"")</f>
        <v/>
      </c>
      <c r="V311" s="62" t="str">
        <f t="shared" si="296"/>
        <v/>
      </c>
      <c r="W311" s="63" t="str">
        <f>IFERROR(VLOOKUP(J311,AU316:BD321,10,FALSE),"")</f>
        <v/>
      </c>
      <c r="X311" s="33"/>
      <c r="Y311" s="64" t="str">
        <f>IF(AA311="","",IFERROR(VLOOKUP(J311,BG299:BH304,2,FALSE),0))</f>
        <v/>
      </c>
      <c r="Z311" s="65"/>
      <c r="AA311" s="65" t="str">
        <f t="shared" si="289"/>
        <v/>
      </c>
      <c r="AB311" s="66" t="str">
        <f>VLOOKUP(J311,J299:AB304,13,FALSE)</f>
        <v/>
      </c>
      <c r="AC311" s="67" t="str">
        <f t="shared" si="290"/>
        <v/>
      </c>
      <c r="AD311" s="68" t="str">
        <f>IFERROR(LARGE(BF299:BF304,AA311),"")</f>
        <v/>
      </c>
      <c r="AE311" s="35"/>
      <c r="AF311" s="48">
        <f t="shared" si="297"/>
        <v>0</v>
      </c>
      <c r="AG311" s="69" t="str">
        <f t="shared" si="298"/>
        <v/>
      </c>
      <c r="AH311" s="70" t="str">
        <f>IF(AH307=2,"",IF(AH307=3,"",IF(AH307=4,S220,IF(AH307&gt;=5,S220,""))))</f>
        <v/>
      </c>
      <c r="AI311" s="71" t="str">
        <f t="shared" si="291"/>
        <v/>
      </c>
      <c r="AJ311" s="71" t="str">
        <f t="shared" si="291"/>
        <v/>
      </c>
      <c r="AK311" s="70" t="str">
        <f>IF(AH307=2,"",IF(AH307=3,"",IF(AH307=4,S222,IF(AH307&gt;=5,S222,""))))</f>
        <v/>
      </c>
      <c r="AL311" s="71" t="str">
        <f t="shared" si="299"/>
        <v/>
      </c>
      <c r="AM311" s="71" t="str">
        <f t="shared" si="299"/>
        <v/>
      </c>
      <c r="AN311" s="71" t="str">
        <f t="shared" si="300"/>
        <v>-</v>
      </c>
      <c r="AO311" s="71" t="str">
        <f t="shared" si="301"/>
        <v>-</v>
      </c>
      <c r="AP311" s="34" t="str">
        <f t="shared" si="292"/>
        <v>-</v>
      </c>
      <c r="AQ311" s="34" t="str">
        <f t="shared" si="293"/>
        <v>-</v>
      </c>
      <c r="AR311" s="34">
        <f t="shared" si="294"/>
        <v>0</v>
      </c>
      <c r="AS311" s="34">
        <f t="shared" si="294"/>
        <v>0</v>
      </c>
      <c r="AT311" s="35"/>
      <c r="AU311" s="35">
        <f t="shared" si="295"/>
        <v>0</v>
      </c>
      <c r="AV311" s="35">
        <f>SUMIFS(AR308:AR322,AH308:AH322,AU311,AK308:AK322,AV307)+SUMIFS(AS308:AS322,AK308:AK322,AU311,AH308:AH322,AV307)</f>
        <v>0</v>
      </c>
      <c r="AW311" s="35">
        <f>SUMIFS(AR308:AR322,AH308:AH322,AU311,AK308:AK322,AW307)+SUMIFS(AS308:AS322,AK308:AK322,AU311,AH308:AH322,AW307)</f>
        <v>0</v>
      </c>
      <c r="AX311" s="35">
        <f>SUMIFS(AR308:AR322,AH308:AH322,AU311,AK308:AK322,AX307)+SUMIFS(AS308:AS322,AK308:AK322,AU311,AH308:AH322,AX307)</f>
        <v>0</v>
      </c>
      <c r="AY311" s="35">
        <f>SUMIFS(AR308:AR322,AH308:AH322,AU311,AK308:AK322,AY307)+SUMIFS(AS308:AS322,AK308:AK322,AU311,AH308:AH322,AY307)</f>
        <v>0</v>
      </c>
      <c r="AZ311" s="35">
        <f>SUMIFS(AR308:AR322,AH308:AH322,AU311,AK308:AK322,AZ307)+SUMIFS(AS308:AS322,AK308:AK322,AU311,AH308:AH322,AZ307)</f>
        <v>0</v>
      </c>
      <c r="BA311" s="35">
        <f>SUMIFS(AR308:AR322,AH308:AH322,AU311,AK308:AK322,BA307)+SUMIFS(AS308:AS322,AK308:AK322,AU311,AH308:AH322,BA307)</f>
        <v>0</v>
      </c>
      <c r="BB311" s="35"/>
      <c r="BC311" s="35"/>
      <c r="BD311" s="35"/>
      <c r="BE311" s="35"/>
      <c r="BF311" s="35"/>
      <c r="BG311" s="35"/>
      <c r="BH311" s="131"/>
      <c r="BI311" s="35"/>
    </row>
    <row r="312" spans="1:61" ht="18" hidden="1" customHeight="1" x14ac:dyDescent="0.25">
      <c r="A312" s="98" t="str">
        <f t="shared" si="286"/>
        <v/>
      </c>
      <c r="B312" s="103" t="str">
        <f t="shared" si="287"/>
        <v/>
      </c>
      <c r="C312" s="104"/>
      <c r="D312" s="105"/>
      <c r="E312" s="103" t="str">
        <f t="shared" si="288"/>
        <v/>
      </c>
      <c r="F312" s="75"/>
      <c r="G312" s="76"/>
      <c r="H312" s="33"/>
      <c r="I312" s="98" t="str">
        <f>IF(AA312="","",CONCATENATE(AA312,R218))</f>
        <v/>
      </c>
      <c r="J312" s="99" t="str">
        <f>IF(S223="","",VLOOKUP(AD312,BF299:BG304,2,FALSE))</f>
        <v/>
      </c>
      <c r="K312" s="100" t="str">
        <f>IFERROR(VLOOKUP(J312,AG299:AO304,2,FALSE),"")</f>
        <v/>
      </c>
      <c r="L312" s="101" t="str">
        <f>IFERROR(VLOOKUP(J312,AG299:AO304,3,FALSE),"")</f>
        <v/>
      </c>
      <c r="M312" s="101" t="str">
        <f>IFERROR(VLOOKUP(J312,AG299:AO304,4,FALSE),"")</f>
        <v/>
      </c>
      <c r="N312" s="101" t="str">
        <f>IFERROR(VLOOKUP(J312,AG299:AO304,5,FALSE),"")</f>
        <v/>
      </c>
      <c r="O312" s="101" t="str">
        <f>IFERROR(VLOOKUP(J312,AG299:AO304,6,FALSE),"")</f>
        <v/>
      </c>
      <c r="P312" s="101" t="str">
        <f>IFERROR(VLOOKUP(J312,AG299:AO304,7,FALSE),"")</f>
        <v/>
      </c>
      <c r="Q312" s="101" t="str">
        <f>IFERROR(VLOOKUP(J312,AG299:AO304,8,FALSE),"")</f>
        <v/>
      </c>
      <c r="R312" s="102" t="str">
        <f>IFERROR(VLOOKUP(J312,AG299:AO304,9,FALSE),"")</f>
        <v/>
      </c>
      <c r="S312" s="99" t="str">
        <f>IF(AA312="","",IF(AC312=AC313,(IF(AC312=-1,"","Shoot com o 6º")),IF(AA312=1,"",IF(AC312=AC314,(IF(AC312=-1,"","Shoot com o 1º")),IF(AC312=AC311,(IF(AC312=-1,"","Shoot com o 4º")),"")))))</f>
        <v/>
      </c>
      <c r="T312" s="61" t="str">
        <f>IFERROR(VLOOKUP(J312,AU316:BD321,8,FALSE),"")</f>
        <v/>
      </c>
      <c r="U312" s="62" t="str">
        <f>IFERROR(VLOOKUP(J312,AU316:BD321,9,FALSE),"")</f>
        <v/>
      </c>
      <c r="V312" s="62" t="str">
        <f t="shared" si="296"/>
        <v/>
      </c>
      <c r="W312" s="63" t="str">
        <f>IFERROR(VLOOKUP(J312,AU316:BD321,10,FALSE),"")</f>
        <v/>
      </c>
      <c r="X312" s="33"/>
      <c r="Y312" s="64" t="str">
        <f>IF(AA312="","",IFERROR(VLOOKUP(J312,BG299:BH304,2,FALSE),0))</f>
        <v/>
      </c>
      <c r="Z312" s="65"/>
      <c r="AA312" s="65" t="str">
        <f t="shared" si="289"/>
        <v/>
      </c>
      <c r="AB312" s="66" t="str">
        <f>VLOOKUP(J312,J299:AB304,13,FALSE)</f>
        <v/>
      </c>
      <c r="AC312" s="67" t="str">
        <f t="shared" si="290"/>
        <v/>
      </c>
      <c r="AD312" s="68" t="str">
        <f>IFERROR(LARGE(BF299:BF304,AA312),"")</f>
        <v/>
      </c>
      <c r="AE312" s="35"/>
      <c r="AF312" s="48">
        <f t="shared" si="297"/>
        <v>0</v>
      </c>
      <c r="AG312" s="69" t="str">
        <f t="shared" si="298"/>
        <v/>
      </c>
      <c r="AH312" s="70" t="str">
        <f>IF(AH307=2,"",IF(AH307=3,"",IF(AH307=4,S219,IF(AH307&gt;=5,S221,""))))</f>
        <v/>
      </c>
      <c r="AI312" s="71" t="str">
        <f t="shared" si="291"/>
        <v/>
      </c>
      <c r="AJ312" s="71" t="str">
        <f t="shared" si="291"/>
        <v/>
      </c>
      <c r="AK312" s="70" t="str">
        <f>IF(AH307=2,"",IF(AH307=3,"",IF(AH307=4,S220,IF(AH307&gt;=5,S223,""))))</f>
        <v/>
      </c>
      <c r="AL312" s="71" t="str">
        <f t="shared" si="299"/>
        <v/>
      </c>
      <c r="AM312" s="71" t="str">
        <f t="shared" si="299"/>
        <v/>
      </c>
      <c r="AN312" s="71" t="str">
        <f t="shared" si="300"/>
        <v>-</v>
      </c>
      <c r="AO312" s="71" t="str">
        <f t="shared" si="301"/>
        <v>-</v>
      </c>
      <c r="AP312" s="34" t="str">
        <f t="shared" si="292"/>
        <v>-</v>
      </c>
      <c r="AQ312" s="34" t="str">
        <f t="shared" si="293"/>
        <v>-</v>
      </c>
      <c r="AR312" s="34">
        <f t="shared" si="294"/>
        <v>0</v>
      </c>
      <c r="AS312" s="34">
        <f t="shared" si="294"/>
        <v>0</v>
      </c>
      <c r="AT312" s="35"/>
      <c r="AU312" s="35">
        <f t="shared" si="295"/>
        <v>0</v>
      </c>
      <c r="AV312" s="35">
        <f>SUMIFS(AR308:AR322,AH308:AH322,AU312,AK308:AK322,AV307)+SUMIFS(AS308:AS322,AK308:AK322,AU312,AH308:AH322,AV307)</f>
        <v>0</v>
      </c>
      <c r="AW312" s="35">
        <f>SUMIFS(AR308:AR322,AH308:AH322,AU312,AK308:AK322,AW307)+SUMIFS(AS308:AS322,AK308:AK322,AU312,AH308:AH322,AW307)</f>
        <v>0</v>
      </c>
      <c r="AX312" s="35">
        <f>SUMIFS(AR308:AR322,AH308:AH322,AU312,AK308:AK322,AX307)+SUMIFS(AS308:AS322,AK308:AK322,AU312,AH308:AH322,AX307)</f>
        <v>0</v>
      </c>
      <c r="AY312" s="35">
        <f>SUMIFS(AR308:AR322,AH308:AH322,AU312,AK308:AK322,AY307)+SUMIFS(AS308:AS322,AK308:AK322,AU312,AH308:AH322,AY307)</f>
        <v>0</v>
      </c>
      <c r="AZ312" s="35">
        <f>SUMIFS(AR308:AR322,AH308:AH322,AU312,AK308:AK322,AZ307)+SUMIFS(AS308:AS322,AK308:AK322,AU312,AH308:AH322,AZ307)</f>
        <v>0</v>
      </c>
      <c r="BA312" s="35">
        <f>SUMIFS(AR308:AR322,AH308:AH322,AU312,AK308:AK322,BA307)+SUMIFS(AS308:AS322,AK308:AK322,AU312,AH308:AH322,BA307)</f>
        <v>0</v>
      </c>
      <c r="BB312" s="35"/>
      <c r="BC312" s="35"/>
      <c r="BD312" s="35"/>
      <c r="BE312" s="35"/>
      <c r="BF312" s="35"/>
      <c r="BG312" s="35"/>
      <c r="BH312" s="131"/>
      <c r="BI312" s="35"/>
    </row>
    <row r="313" spans="1:61" ht="18" hidden="1" customHeight="1" x14ac:dyDescent="0.25">
      <c r="A313" s="98" t="str">
        <f t="shared" si="286"/>
        <v/>
      </c>
      <c r="B313" s="103" t="str">
        <f t="shared" si="287"/>
        <v/>
      </c>
      <c r="C313" s="104"/>
      <c r="D313" s="105"/>
      <c r="E313" s="103" t="str">
        <f t="shared" si="288"/>
        <v/>
      </c>
      <c r="F313" s="75"/>
      <c r="G313" s="76"/>
      <c r="H313" s="33"/>
      <c r="I313" s="98" t="str">
        <f>IF(AA313="","",CONCATENATE(AA313,R218))</f>
        <v/>
      </c>
      <c r="J313" s="99" t="str">
        <f>IF(S224="","",VLOOKUP(AD313,BF299:BG304,2,FALSE))</f>
        <v/>
      </c>
      <c r="K313" s="100" t="str">
        <f>IFERROR(VLOOKUP(J313,AG299:AO304,2,FALSE),"")</f>
        <v/>
      </c>
      <c r="L313" s="101" t="str">
        <f>IFERROR(VLOOKUP(J313,AG299:AO304,3,FALSE),"")</f>
        <v/>
      </c>
      <c r="M313" s="101" t="str">
        <f>IFERROR(VLOOKUP(J313,AG299:AO304,4,FALSE),"")</f>
        <v/>
      </c>
      <c r="N313" s="101" t="str">
        <f>IFERROR(VLOOKUP(J313,AG299:AO304,5,FALSE),"")</f>
        <v/>
      </c>
      <c r="O313" s="101" t="str">
        <f>IFERROR(VLOOKUP(J313,AG299:AO304,6,FALSE),"")</f>
        <v/>
      </c>
      <c r="P313" s="101" t="str">
        <f>IFERROR(VLOOKUP(J313,AG299:AO304,7,FALSE),"")</f>
        <v/>
      </c>
      <c r="Q313" s="101" t="str">
        <f>IFERROR(VLOOKUP(J313,AG299:AO304,8,FALSE),"")</f>
        <v/>
      </c>
      <c r="R313" s="102" t="str">
        <f>IFERROR(VLOOKUP(J313,AG299:AO304,9,FALSE),"")</f>
        <v/>
      </c>
      <c r="S313" s="99" t="str">
        <f>IF(AA313="","",IF(AC313=AC314,(IF(AC313=-1,"","Shoot com o 1º")),IF(AA313=1,"",IF(AC313=AC314,(IF(AC313=-1,"","Shoot com o 1º")),IF(AC313=AC312,(IF(AC313=-1,"","Shoot com o 5º")),"")))))</f>
        <v/>
      </c>
      <c r="T313" s="61" t="str">
        <f>IFERROR(VLOOKUP(J313,AU316:BD321,8,FALSE),"")</f>
        <v/>
      </c>
      <c r="U313" s="62" t="str">
        <f>IFERROR(VLOOKUP(J313,AU316:BD321,9,FALSE),"")</f>
        <v/>
      </c>
      <c r="V313" s="62" t="str">
        <f t="shared" si="296"/>
        <v/>
      </c>
      <c r="W313" s="63" t="str">
        <f>IFERROR(VLOOKUP(J313,AU316:BD321,10,FALSE),"")</f>
        <v/>
      </c>
      <c r="X313" s="33"/>
      <c r="Y313" s="64" t="str">
        <f>IF(AA313="","",IFERROR(VLOOKUP(J313,BG299:BH304,2,FALSE),0))</f>
        <v/>
      </c>
      <c r="Z313" s="65"/>
      <c r="AA313" s="65" t="str">
        <f t="shared" si="289"/>
        <v/>
      </c>
      <c r="AB313" s="66" t="str">
        <f>VLOOKUP(J313,J299:AB304,13,FALSE)</f>
        <v/>
      </c>
      <c r="AC313" s="67" t="str">
        <f t="shared" si="290"/>
        <v/>
      </c>
      <c r="AD313" s="68" t="str">
        <f>IFERROR(LARGE(BF299:BF304,AA313),"")</f>
        <v/>
      </c>
      <c r="AE313" s="35"/>
      <c r="AF313" s="48">
        <f t="shared" si="297"/>
        <v>0</v>
      </c>
      <c r="AG313" s="69" t="str">
        <f t="shared" si="298"/>
        <v/>
      </c>
      <c r="AH313" s="70" t="str">
        <f>IF(AH307=2,"",IF(AH307=3,"",IF(AH307=4,S221,IF(AH307&gt;=5,S219,""))))</f>
        <v/>
      </c>
      <c r="AI313" s="71" t="str">
        <f t="shared" si="291"/>
        <v/>
      </c>
      <c r="AJ313" s="71" t="str">
        <f t="shared" si="291"/>
        <v/>
      </c>
      <c r="AK313" s="70" t="str">
        <f>IF(AH307=2,"",IF(AH307=3,"",IF(AH307=4,S222,IF(AH307&gt;=5,S224,""))))</f>
        <v/>
      </c>
      <c r="AL313" s="71" t="str">
        <f t="shared" si="299"/>
        <v/>
      </c>
      <c r="AM313" s="71" t="str">
        <f t="shared" si="299"/>
        <v/>
      </c>
      <c r="AN313" s="71" t="str">
        <f t="shared" si="300"/>
        <v>-</v>
      </c>
      <c r="AO313" s="71" t="str">
        <f t="shared" si="301"/>
        <v>-</v>
      </c>
      <c r="AP313" s="34" t="str">
        <f t="shared" si="292"/>
        <v>-</v>
      </c>
      <c r="AQ313" s="34" t="str">
        <f t="shared" si="293"/>
        <v>-</v>
      </c>
      <c r="AR313" s="34">
        <f t="shared" si="294"/>
        <v>0</v>
      </c>
      <c r="AS313" s="34">
        <f t="shared" si="294"/>
        <v>0</v>
      </c>
      <c r="AT313" s="35"/>
      <c r="AU313" s="35">
        <f t="shared" si="295"/>
        <v>0</v>
      </c>
      <c r="AV313" s="35">
        <f>SUMIFS(AR308:AR322,AH308:AH322,AU313,AK308:AK322,AV307)+SUMIFS(AS308:AS322,AK308:AK322,AU313,AH308:AH322,AV307)</f>
        <v>0</v>
      </c>
      <c r="AW313" s="35">
        <f>SUMIFS(AR308:AR322,AH308:AH322,AU313,AK308:AK322,AW307)+SUMIFS(AS308:AS322,AK308:AK322,AU313,AH308:AH322,AW307)</f>
        <v>0</v>
      </c>
      <c r="AX313" s="35">
        <f>SUMIFS(AR308:AR322,AH308:AH322,AU313,AK308:AK322,AX307)+SUMIFS(AS308:AS322,AK308:AK322,AU313,AH308:AH322,AX307)</f>
        <v>0</v>
      </c>
      <c r="AY313" s="35">
        <f>SUMIFS(AR308:AR322,AH308:AH322,AU313,AK308:AK322,AY307)+SUMIFS(AS308:AS322,AK308:AK322,AU313,AH308:AH322,AY307)</f>
        <v>0</v>
      </c>
      <c r="AZ313" s="35">
        <f>SUMIFS(AR308:AR322,AH308:AH322,AU313,AK308:AK322,AZ307)+SUMIFS(AS308:AS322,AK308:AK322,AU313,AH308:AH322,AZ307)</f>
        <v>0</v>
      </c>
      <c r="BA313" s="35">
        <f>SUMIFS(AR308:AR322,AH308:AH322,AU313,AK308:AK322,BA307)+SUMIFS(AS308:AS322,AK308:AK322,AU313,AH308:AH322,BA307)</f>
        <v>0</v>
      </c>
      <c r="BB313" s="131"/>
      <c r="BC313" s="131"/>
      <c r="BD313" s="131"/>
      <c r="BE313" s="131"/>
      <c r="BF313" s="131"/>
      <c r="BG313" s="134"/>
      <c r="BH313" s="131"/>
      <c r="BI313" s="35"/>
    </row>
    <row r="314" spans="1:61" ht="18" hidden="1" customHeight="1" x14ac:dyDescent="0.25">
      <c r="A314" s="98" t="str">
        <f t="shared" si="286"/>
        <v/>
      </c>
      <c r="B314" s="103" t="str">
        <f t="shared" si="287"/>
        <v/>
      </c>
      <c r="C314" s="104"/>
      <c r="D314" s="105"/>
      <c r="E314" s="103" t="str">
        <f t="shared" si="288"/>
        <v/>
      </c>
      <c r="F314" s="75"/>
      <c r="G314" s="76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4"/>
      <c r="Z314" s="35"/>
      <c r="AA314" s="35"/>
      <c r="AB314" s="66" t="str">
        <f>AB308</f>
        <v/>
      </c>
      <c r="AC314" s="67" t="str">
        <f>AC308</f>
        <v/>
      </c>
      <c r="AD314" s="37"/>
      <c r="AE314" s="35"/>
      <c r="AF314" s="48">
        <f t="shared" si="297"/>
        <v>0</v>
      </c>
      <c r="AG314" s="69" t="str">
        <f t="shared" si="298"/>
        <v/>
      </c>
      <c r="AH314" s="70" t="str">
        <f>IF(AH307=2,"",IF(AH307=3,"",IF(AH307=4,"",IF(AH307&gt;=5,S219,""))))</f>
        <v/>
      </c>
      <c r="AI314" s="71" t="str">
        <f t="shared" si="291"/>
        <v/>
      </c>
      <c r="AJ314" s="71" t="str">
        <f t="shared" si="291"/>
        <v/>
      </c>
      <c r="AK314" s="70" t="str">
        <f>IF(AH307=2,"",IF(AH307=3,"",IF(AH307=4,"",IF(AH307&gt;=5,S222,""))))</f>
        <v/>
      </c>
      <c r="AL314" s="71" t="str">
        <f t="shared" si="299"/>
        <v/>
      </c>
      <c r="AM314" s="71" t="str">
        <f t="shared" si="299"/>
        <v/>
      </c>
      <c r="AN314" s="71" t="str">
        <f t="shared" si="300"/>
        <v>-</v>
      </c>
      <c r="AO314" s="71" t="str">
        <f t="shared" si="301"/>
        <v>-</v>
      </c>
      <c r="AP314" s="34" t="str">
        <f t="shared" si="292"/>
        <v>-</v>
      </c>
      <c r="AQ314" s="34" t="str">
        <f t="shared" si="293"/>
        <v>-</v>
      </c>
      <c r="AR314" s="34">
        <f t="shared" si="294"/>
        <v>0</v>
      </c>
      <c r="AS314" s="34">
        <f t="shared" si="294"/>
        <v>0</v>
      </c>
      <c r="AT314" s="35"/>
      <c r="AU314" s="35"/>
      <c r="AV314" s="35"/>
      <c r="AW314" s="35"/>
      <c r="AX314" s="35"/>
      <c r="AY314" s="35"/>
      <c r="AZ314" s="35"/>
      <c r="BA314" s="35"/>
      <c r="BB314" s="35" t="s">
        <v>13</v>
      </c>
      <c r="BC314" s="35" t="s">
        <v>14</v>
      </c>
      <c r="BD314" s="35" t="s">
        <v>16</v>
      </c>
      <c r="BE314" s="35"/>
      <c r="BF314" s="35"/>
      <c r="BG314" s="35"/>
      <c r="BH314" s="35"/>
      <c r="BI314" s="35"/>
    </row>
    <row r="315" spans="1:61" ht="18" hidden="1" customHeight="1" x14ac:dyDescent="0.25">
      <c r="A315" s="98" t="str">
        <f t="shared" si="286"/>
        <v/>
      </c>
      <c r="B315" s="103" t="str">
        <f t="shared" si="287"/>
        <v/>
      </c>
      <c r="C315" s="104"/>
      <c r="D315" s="105"/>
      <c r="E315" s="103" t="str">
        <f t="shared" si="288"/>
        <v/>
      </c>
      <c r="F315" s="75"/>
      <c r="G315" s="76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4"/>
      <c r="Z315" s="35"/>
      <c r="AA315" s="35"/>
      <c r="AB315" s="36"/>
      <c r="AC315" s="36"/>
      <c r="AD315" s="37"/>
      <c r="AE315" s="35"/>
      <c r="AF315" s="48">
        <f t="shared" si="297"/>
        <v>0</v>
      </c>
      <c r="AG315" s="69" t="str">
        <f t="shared" si="298"/>
        <v/>
      </c>
      <c r="AH315" s="70" t="str">
        <f>IF(AH307=2,"",IF(AH307=3,"",IF(AH307=4,"",IF(AH307&gt;=5,S220,""))))</f>
        <v/>
      </c>
      <c r="AI315" s="71" t="str">
        <f t="shared" si="291"/>
        <v/>
      </c>
      <c r="AJ315" s="71" t="str">
        <f t="shared" si="291"/>
        <v/>
      </c>
      <c r="AK315" s="70" t="str">
        <f>IF(AH307=2,"",IF(AH307=3,"",IF(AH307=4,"",IF(AH307&gt;=5,S223,""))))</f>
        <v/>
      </c>
      <c r="AL315" s="71" t="str">
        <f t="shared" si="299"/>
        <v/>
      </c>
      <c r="AM315" s="71" t="str">
        <f t="shared" si="299"/>
        <v/>
      </c>
      <c r="AN315" s="71" t="str">
        <f t="shared" si="300"/>
        <v>-</v>
      </c>
      <c r="AO315" s="71" t="str">
        <f t="shared" si="301"/>
        <v>-</v>
      </c>
      <c r="AP315" s="34" t="str">
        <f t="shared" si="292"/>
        <v>-</v>
      </c>
      <c r="AQ315" s="34" t="str">
        <f t="shared" si="293"/>
        <v>-</v>
      </c>
      <c r="AR315" s="34">
        <f t="shared" si="294"/>
        <v>0</v>
      </c>
      <c r="AS315" s="34">
        <f t="shared" si="294"/>
        <v>0</v>
      </c>
      <c r="AT315" s="35"/>
      <c r="AU315" s="49" t="s">
        <v>22</v>
      </c>
      <c r="AV315" s="35">
        <f t="shared" ref="AV315:BA315" si="302">AV307</f>
        <v>0</v>
      </c>
      <c r="AW315" s="35">
        <f t="shared" si="302"/>
        <v>0</v>
      </c>
      <c r="AX315" s="35">
        <f t="shared" si="302"/>
        <v>0</v>
      </c>
      <c r="AY315" s="35">
        <f t="shared" si="302"/>
        <v>0</v>
      </c>
      <c r="AZ315" s="35">
        <f t="shared" si="302"/>
        <v>0</v>
      </c>
      <c r="BA315" s="35">
        <f t="shared" si="302"/>
        <v>0</v>
      </c>
      <c r="BB315" s="35" t="s">
        <v>41</v>
      </c>
      <c r="BC315" s="35" t="str">
        <f>AU322</f>
        <v>Sofridos</v>
      </c>
      <c r="BD315" s="35" t="s">
        <v>42</v>
      </c>
      <c r="BE315" s="35"/>
      <c r="BF315" s="35"/>
      <c r="BG315" s="35"/>
      <c r="BH315" s="35"/>
      <c r="BI315" s="35"/>
    </row>
    <row r="316" spans="1:61" ht="18" hidden="1" customHeight="1" x14ac:dyDescent="0.25">
      <c r="A316" s="98" t="str">
        <f t="shared" si="286"/>
        <v/>
      </c>
      <c r="B316" s="103" t="str">
        <f t="shared" si="287"/>
        <v/>
      </c>
      <c r="C316" s="104"/>
      <c r="D316" s="105"/>
      <c r="E316" s="103" t="str">
        <f t="shared" si="288"/>
        <v/>
      </c>
      <c r="F316" s="75"/>
      <c r="G316" s="76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4"/>
      <c r="Z316" s="35"/>
      <c r="AA316" s="35"/>
      <c r="AB316" s="36"/>
      <c r="AC316" s="36"/>
      <c r="AD316" s="36"/>
      <c r="AE316" s="35"/>
      <c r="AF316" s="48">
        <f t="shared" si="297"/>
        <v>0</v>
      </c>
      <c r="AG316" s="69" t="str">
        <f t="shared" si="298"/>
        <v/>
      </c>
      <c r="AH316" s="70" t="str">
        <f>IF(AH307=2,"",IF(AH307=3,"",IF(AH307=4,"",IF(AH307&gt;=5,S221,""))))</f>
        <v/>
      </c>
      <c r="AI316" s="71" t="str">
        <f t="shared" si="291"/>
        <v/>
      </c>
      <c r="AJ316" s="71" t="str">
        <f t="shared" si="291"/>
        <v/>
      </c>
      <c r="AK316" s="70" t="str">
        <f>IF(AH307=2,"",IF(AH307=3,"",IF(AH307=4,"",IF(AH307&gt;=5,S224,""))))</f>
        <v/>
      </c>
      <c r="AL316" s="71" t="str">
        <f t="shared" si="299"/>
        <v/>
      </c>
      <c r="AM316" s="71" t="str">
        <f t="shared" si="299"/>
        <v/>
      </c>
      <c r="AN316" s="71" t="str">
        <f t="shared" si="300"/>
        <v>-</v>
      </c>
      <c r="AO316" s="71" t="str">
        <f t="shared" si="301"/>
        <v>-</v>
      </c>
      <c r="AP316" s="34" t="str">
        <f t="shared" si="292"/>
        <v>-</v>
      </c>
      <c r="AQ316" s="34" t="str">
        <f t="shared" si="293"/>
        <v>-</v>
      </c>
      <c r="AR316" s="34">
        <f t="shared" si="294"/>
        <v>0</v>
      </c>
      <c r="AS316" s="34">
        <f t="shared" si="294"/>
        <v>0</v>
      </c>
      <c r="AT316" s="35"/>
      <c r="AU316" s="35">
        <f t="shared" ref="AU316:AU321" si="303">AU308</f>
        <v>0</v>
      </c>
      <c r="AV316" s="35">
        <f>SUMIFS(AL308:AL322,AH308:AH322,AU316,AK308:AK322,AV307)+SUMIFS(AM308:AM322,AK308:AK322,AU316,AH308:AH322,AV307)</f>
        <v>0</v>
      </c>
      <c r="AW316" s="35">
        <f>SUMIFS(AL308:AL322,AH308:AH322,AU316,AK308:AK322,AW307)+SUMIFS(AM308:AM322,AK308:AK322,AU316,AH308:AH322,AW307)</f>
        <v>0</v>
      </c>
      <c r="AX316" s="35">
        <f>SUMIFS(AL308:AL322,AH308:AH322,AU316,AK308:AK322,AX307)+SUMIFS(AM308:AM322,AK308:AK322,AU316,AH308:AH322,AX307)</f>
        <v>0</v>
      </c>
      <c r="AY316" s="35">
        <f>SUMIFS(AL308:AL322,AH308:AH322,AU316,AK308:AK322,AY307)+SUMIFS(AM308:AM322,AK308:AK322,AU316,AH308:AH322,AY307)</f>
        <v>0</v>
      </c>
      <c r="AZ316" s="35">
        <f>SUMIFS(AL308:AL322,AH308:AH322,AU316,AK308:AK322,AZ307)+SUMIFS(AM308:AM322,AK308:AK322,AU316,AH308:AH322,AZ307)</f>
        <v>0</v>
      </c>
      <c r="BA316" s="35">
        <f>SUMIFS(AL308:AL322,AH308:AH322,AU316,AK308:AK322,BA307)+SUMIFS(AM308:AM322,AK308:AK322,AU316,AH308:AH322,BA307)</f>
        <v>0</v>
      </c>
      <c r="BB316" s="35">
        <f>SUM(AV316:BA316)</f>
        <v>0</v>
      </c>
      <c r="BC316" s="35">
        <f>AV322</f>
        <v>0</v>
      </c>
      <c r="BD316" s="77">
        <f>(SUMIFS(AN308:AN322,AH308:AH322,AU316)+SUMIFS(AO308:AO322,AK308:AK322,AU316))</f>
        <v>0</v>
      </c>
      <c r="BE316" s="35"/>
      <c r="BF316" s="35"/>
      <c r="BG316" s="35"/>
      <c r="BH316" s="35"/>
      <c r="BI316" s="35"/>
    </row>
    <row r="317" spans="1:61" ht="18" hidden="1" customHeight="1" x14ac:dyDescent="0.25">
      <c r="A317" s="98" t="str">
        <f t="shared" si="286"/>
        <v/>
      </c>
      <c r="B317" s="103" t="str">
        <f t="shared" si="287"/>
        <v/>
      </c>
      <c r="C317" s="104"/>
      <c r="D317" s="105"/>
      <c r="E317" s="103" t="str">
        <f t="shared" si="288"/>
        <v/>
      </c>
      <c r="F317" s="75"/>
      <c r="G317" s="76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4"/>
      <c r="Z317" s="35"/>
      <c r="AA317" s="35"/>
      <c r="AB317" s="36"/>
      <c r="AC317" s="36"/>
      <c r="AD317" s="37"/>
      <c r="AE317" s="35"/>
      <c r="AF317" s="48">
        <f t="shared" si="297"/>
        <v>0</v>
      </c>
      <c r="AG317" s="69" t="str">
        <f t="shared" si="298"/>
        <v/>
      </c>
      <c r="AH317" s="70" t="str">
        <f>IF(AH307=2,"",IF(AH307=3,"",IF(AH307=4,"",IF(AH307&gt;=5,S219,""))))</f>
        <v/>
      </c>
      <c r="AI317" s="71" t="str">
        <f t="shared" si="291"/>
        <v/>
      </c>
      <c r="AJ317" s="71" t="str">
        <f t="shared" si="291"/>
        <v/>
      </c>
      <c r="AK317" s="70" t="str">
        <f>IF(AH307=2,"",IF(AH307=3,"",IF(AH307=4,"",IF(AH307&gt;=5,S221,""))))</f>
        <v/>
      </c>
      <c r="AL317" s="71" t="str">
        <f t="shared" si="299"/>
        <v/>
      </c>
      <c r="AM317" s="71" t="str">
        <f t="shared" si="299"/>
        <v/>
      </c>
      <c r="AN317" s="71" t="str">
        <f t="shared" si="300"/>
        <v>-</v>
      </c>
      <c r="AO317" s="71" t="str">
        <f t="shared" si="301"/>
        <v>-</v>
      </c>
      <c r="AP317" s="34" t="str">
        <f t="shared" si="292"/>
        <v>-</v>
      </c>
      <c r="AQ317" s="34" t="str">
        <f t="shared" si="293"/>
        <v>-</v>
      </c>
      <c r="AR317" s="34">
        <f t="shared" si="294"/>
        <v>0</v>
      </c>
      <c r="AS317" s="34">
        <f t="shared" si="294"/>
        <v>0</v>
      </c>
      <c r="AT317" s="35"/>
      <c r="AU317" s="35">
        <f t="shared" si="303"/>
        <v>0</v>
      </c>
      <c r="AV317" s="35">
        <f>SUMIFS(AL308:AL322,AH308:AH322,AU317,AK308:AK322,AV307)+SUMIFS(AM308:AM322,AK308:AK322,AU317,AH308:AH322,AV307)</f>
        <v>0</v>
      </c>
      <c r="AW317" s="35">
        <f>SUMIFS(AL308:AL322,AH308:AH322,AU317,AK308:AK322,AW307)+SUMIFS(AM308:AM322,AK308:AK322,AU317,AH308:AH322,AW307)</f>
        <v>0</v>
      </c>
      <c r="AX317" s="35">
        <f>SUMIFS(AL308:AL322,AH308:AH322,AU317,AK308:AK322,AX307)+SUMIFS(AM308:AM322,AK308:AK322,AU317,AH308:AH322,AX307)</f>
        <v>0</v>
      </c>
      <c r="AY317" s="35">
        <f>SUMIFS(AL308:AL322,AH308:AH322,AU317,AK308:AK322,AY307)+SUMIFS(AM308:AM322,AK308:AK322,AU317,AH308:AH322,AY307)</f>
        <v>0</v>
      </c>
      <c r="AZ317" s="35">
        <f>SUMIFS(AL308:AL322,AH308:AH322,AU317,AK308:AK322,AZ307)+SUMIFS(AM308:AM322,AK308:AK322,AU317,AH308:AH322,AZ307)</f>
        <v>0</v>
      </c>
      <c r="BA317" s="35">
        <f>SUMIFS(AL308:AL322,AH308:AH322,AU317,AK308:AK322,BA307)+SUMIFS(AM308:AM322,AK308:AK322,AU317,AH308:AH322,BA307)</f>
        <v>0</v>
      </c>
      <c r="BB317" s="35">
        <f t="shared" ref="BB317:BB321" si="304">SUM(AV317:BA317)</f>
        <v>0</v>
      </c>
      <c r="BC317" s="35">
        <f>AW322</f>
        <v>0</v>
      </c>
      <c r="BD317" s="77">
        <f>(SUMIFS(AN308:AN322,AH308:AH322,AU317)+SUMIFS(AO308:AO322,AK308:AK322,AU317))</f>
        <v>0</v>
      </c>
      <c r="BE317" s="35"/>
      <c r="BF317" s="35"/>
      <c r="BG317" s="35"/>
      <c r="BH317" s="35"/>
      <c r="BI317" s="35"/>
    </row>
    <row r="318" spans="1:61" ht="18" hidden="1" customHeight="1" x14ac:dyDescent="0.25">
      <c r="A318" s="98" t="str">
        <f t="shared" si="286"/>
        <v/>
      </c>
      <c r="B318" s="103" t="str">
        <f t="shared" si="287"/>
        <v/>
      </c>
      <c r="C318" s="104"/>
      <c r="D318" s="105"/>
      <c r="E318" s="103" t="str">
        <f t="shared" si="288"/>
        <v/>
      </c>
      <c r="F318" s="75"/>
      <c r="G318" s="76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4"/>
      <c r="Z318" s="35"/>
      <c r="AA318" s="35"/>
      <c r="AB318" s="36"/>
      <c r="AC318" s="36"/>
      <c r="AD318" s="36"/>
      <c r="AE318" s="35"/>
      <c r="AF318" s="48">
        <f t="shared" si="297"/>
        <v>0</v>
      </c>
      <c r="AG318" s="69" t="str">
        <f t="shared" si="298"/>
        <v/>
      </c>
      <c r="AH318" s="70" t="str">
        <f>IF(AH307=2,"",IF(AH307=3,"",IF(AH307=4,"",IF(AH307&gt;=5,S222,""))))</f>
        <v/>
      </c>
      <c r="AI318" s="71" t="str">
        <f t="shared" si="291"/>
        <v/>
      </c>
      <c r="AJ318" s="71" t="str">
        <f t="shared" si="291"/>
        <v/>
      </c>
      <c r="AK318" s="70" t="str">
        <f>IF(AH307=2,"",IF(AH307=3,"",IF(AH307=4,"",IF(AH307&gt;=5,S223,""))))</f>
        <v/>
      </c>
      <c r="AL318" s="71" t="str">
        <f t="shared" si="299"/>
        <v/>
      </c>
      <c r="AM318" s="71" t="str">
        <f t="shared" si="299"/>
        <v/>
      </c>
      <c r="AN318" s="71" t="str">
        <f t="shared" si="300"/>
        <v>-</v>
      </c>
      <c r="AO318" s="71" t="str">
        <f t="shared" si="301"/>
        <v>-</v>
      </c>
      <c r="AP318" s="34" t="str">
        <f t="shared" si="292"/>
        <v>-</v>
      </c>
      <c r="AQ318" s="34" t="str">
        <f t="shared" si="293"/>
        <v>-</v>
      </c>
      <c r="AR318" s="34">
        <f t="shared" si="294"/>
        <v>0</v>
      </c>
      <c r="AS318" s="34">
        <f t="shared" si="294"/>
        <v>0</v>
      </c>
      <c r="AT318" s="35"/>
      <c r="AU318" s="35">
        <f t="shared" si="303"/>
        <v>0</v>
      </c>
      <c r="AV318" s="35">
        <f>SUMIFS(AL308:AL322,AH308:AH322,AU318,AK308:AK322,AV307)+SUMIFS(AM308:AM322,AK308:AK322,AU318,AH308:AH322,AV307)</f>
        <v>0</v>
      </c>
      <c r="AW318" s="35">
        <f>SUMIFS(AL308:AL322,AH308:AH322,AU318,AK308:AK322,AW307)+SUMIFS(AM308:AM322,AK308:AK322,AU318,AH308:AH322,AW307)</f>
        <v>0</v>
      </c>
      <c r="AX318" s="35">
        <f>SUMIFS(AL308:AL322,AH308:AH322,AU318,AK308:AK322,AX307)+SUMIFS(AM308:AM322,AK308:AK322,AU318,AH308:AH322,AX307)</f>
        <v>0</v>
      </c>
      <c r="AY318" s="35">
        <f>SUMIFS(AL308:AL322,AH308:AH322,AU318,AK308:AK322,AY307)+SUMIFS(AM308:AM322,AK308:AK322,AU318,AH308:AH322,AY307)</f>
        <v>0</v>
      </c>
      <c r="AZ318" s="35">
        <f>SUMIFS(AL308:AL322,AH308:AH322,AU318,AK308:AK322,AZ307)+SUMIFS(AM308:AM322,AK308:AK322,AU318,AH308:AH322,AZ307)</f>
        <v>0</v>
      </c>
      <c r="BA318" s="35">
        <f>SUMIFS(AL308:AL322,AH308:AH322,AU318,AK308:AK322,BA307)+SUMIFS(AM308:AM322,AK308:AK322,AU318,AH308:AH322,BA307)</f>
        <v>0</v>
      </c>
      <c r="BB318" s="35">
        <f t="shared" si="304"/>
        <v>0</v>
      </c>
      <c r="BC318" s="35">
        <f>AX322</f>
        <v>0</v>
      </c>
      <c r="BD318" s="77">
        <f>(SUMIFS(AN308:AN322,AH308:AH322,AU318)+SUMIFS(AO308:AO322,AK308:AK322,AU318))</f>
        <v>0</v>
      </c>
      <c r="BE318" s="35"/>
      <c r="BF318" s="35"/>
      <c r="BG318" s="35"/>
      <c r="BH318" s="35"/>
      <c r="BI318" s="35"/>
    </row>
    <row r="319" spans="1:61" ht="18" hidden="1" customHeight="1" x14ac:dyDescent="0.25">
      <c r="A319" s="98" t="str">
        <f t="shared" si="286"/>
        <v/>
      </c>
      <c r="B319" s="103" t="str">
        <f t="shared" si="287"/>
        <v/>
      </c>
      <c r="C319" s="104"/>
      <c r="D319" s="105"/>
      <c r="E319" s="103" t="str">
        <f t="shared" si="288"/>
        <v/>
      </c>
      <c r="F319" s="75"/>
      <c r="G319" s="76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4"/>
      <c r="Z319" s="35"/>
      <c r="AA319" s="35"/>
      <c r="AB319" s="36"/>
      <c r="AC319" s="36"/>
      <c r="AD319" s="36"/>
      <c r="AE319" s="35"/>
      <c r="AF319" s="48">
        <f t="shared" si="297"/>
        <v>0</v>
      </c>
      <c r="AG319" s="69" t="str">
        <f t="shared" si="298"/>
        <v/>
      </c>
      <c r="AH319" s="70" t="str">
        <f>IF(AH307=2,"",IF(AH307=3,"",IF(AH307=4,"",IF(AH307&gt;=5,S220,""))))</f>
        <v/>
      </c>
      <c r="AI319" s="71" t="str">
        <f t="shared" si="291"/>
        <v/>
      </c>
      <c r="AJ319" s="71" t="str">
        <f t="shared" si="291"/>
        <v/>
      </c>
      <c r="AK319" s="70" t="str">
        <f>IF(AH307=2,"",IF(AH307=3,"",IF(AH307=4,"",IF(AH307&gt;=5,S224,""))))</f>
        <v/>
      </c>
      <c r="AL319" s="71" t="str">
        <f t="shared" si="299"/>
        <v/>
      </c>
      <c r="AM319" s="71" t="str">
        <f t="shared" si="299"/>
        <v/>
      </c>
      <c r="AN319" s="71" t="str">
        <f t="shared" si="300"/>
        <v>-</v>
      </c>
      <c r="AO319" s="71" t="str">
        <f t="shared" si="301"/>
        <v>-</v>
      </c>
      <c r="AP319" s="34" t="str">
        <f t="shared" si="292"/>
        <v>-</v>
      </c>
      <c r="AQ319" s="34" t="str">
        <f t="shared" si="293"/>
        <v>-</v>
      </c>
      <c r="AR319" s="34">
        <f t="shared" si="294"/>
        <v>0</v>
      </c>
      <c r="AS319" s="34">
        <f t="shared" si="294"/>
        <v>0</v>
      </c>
      <c r="AT319" s="35"/>
      <c r="AU319" s="35">
        <f t="shared" si="303"/>
        <v>0</v>
      </c>
      <c r="AV319" s="35">
        <f>SUMIFS(AL308:AL322,AH308:AH322,AU319,AK308:AK322,AV307)+SUMIFS(AM308:AM322,AK308:AK322,AU319,AH308:AH322,AV307)</f>
        <v>0</v>
      </c>
      <c r="AW319" s="35">
        <f>SUMIFS(AL308:AL322,AH308:AH322,AU319,AK308:AK322,AW307)+SUMIFS(AM308:AM322,AK308:AK322,AU319,AH308:AH322,AW307)</f>
        <v>0</v>
      </c>
      <c r="AX319" s="35">
        <f>SUMIFS(AL308:AL322,AH308:AH322,AU319,AK308:AK322,AX307)+SUMIFS(AM308:AM322,AK308:AK322,AU319,AH308:AH322,AX307)</f>
        <v>0</v>
      </c>
      <c r="AY319" s="35">
        <f>SUMIFS(AL308:AL322,AH308:AH322,AU319,AK308:AK322,AY307)+SUMIFS(AM308:AM322,AK308:AK322,AU319,AH308:AH322,AY307)</f>
        <v>0</v>
      </c>
      <c r="AZ319" s="35">
        <f>SUMIFS(AL308:AL322,AH308:AH322,AU319,AK308:AK322,AZ307)+SUMIFS(AM308:AM322,AK308:AK322,AU319,AH308:AH322,AZ307)</f>
        <v>0</v>
      </c>
      <c r="BA319" s="35">
        <f>SUMIFS(AL308:AL322,AH308:AH322,AU319,AK308:AK322,BA307)+SUMIFS(AM308:AM322,AK308:AK322,AU319,AH308:AH322,BA307)</f>
        <v>0</v>
      </c>
      <c r="BB319" s="35">
        <f t="shared" si="304"/>
        <v>0</v>
      </c>
      <c r="BC319" s="35">
        <f>AY322</f>
        <v>0</v>
      </c>
      <c r="BD319" s="77">
        <f>(SUMIFS(AN308:AN322,AH308:AH322,AU319)+SUMIFS(AO308:AO322,AK308:AK322,AU319))</f>
        <v>0</v>
      </c>
      <c r="BE319" s="35"/>
      <c r="BF319" s="35"/>
      <c r="BG319" s="35"/>
      <c r="BH319" s="35"/>
      <c r="BI319" s="35"/>
    </row>
    <row r="320" spans="1:61" ht="18" hidden="1" customHeight="1" x14ac:dyDescent="0.25">
      <c r="A320" s="98" t="str">
        <f t="shared" si="286"/>
        <v/>
      </c>
      <c r="B320" s="103" t="str">
        <f t="shared" si="287"/>
        <v/>
      </c>
      <c r="C320" s="104"/>
      <c r="D320" s="105"/>
      <c r="E320" s="103" t="str">
        <f t="shared" si="288"/>
        <v/>
      </c>
      <c r="F320" s="75"/>
      <c r="G320" s="76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4"/>
      <c r="Z320" s="35"/>
      <c r="AA320" s="35"/>
      <c r="AB320" s="36"/>
      <c r="AC320" s="36"/>
      <c r="AD320" s="36"/>
      <c r="AE320" s="35"/>
      <c r="AF320" s="48">
        <f t="shared" si="297"/>
        <v>0</v>
      </c>
      <c r="AG320" s="69" t="str">
        <f t="shared" si="298"/>
        <v/>
      </c>
      <c r="AH320" s="70" t="str">
        <f>IF(AH307=2,"",IF(AH307=3,"",IF(AH307=4,"",IF(AH307&gt;=5,S219,""))))</f>
        <v/>
      </c>
      <c r="AI320" s="71" t="str">
        <f t="shared" si="291"/>
        <v/>
      </c>
      <c r="AJ320" s="71" t="str">
        <f t="shared" si="291"/>
        <v/>
      </c>
      <c r="AK320" s="70" t="str">
        <f>IF(AH307=2,"",IF(AH307=3,"",IF(AH307=4,"",IF(AH307&gt;=5,S220,""))))</f>
        <v/>
      </c>
      <c r="AL320" s="71" t="str">
        <f t="shared" si="299"/>
        <v/>
      </c>
      <c r="AM320" s="71" t="str">
        <f t="shared" si="299"/>
        <v/>
      </c>
      <c r="AN320" s="71" t="str">
        <f t="shared" si="300"/>
        <v>-</v>
      </c>
      <c r="AO320" s="71" t="str">
        <f t="shared" si="301"/>
        <v>-</v>
      </c>
      <c r="AP320" s="34" t="str">
        <f t="shared" si="292"/>
        <v>-</v>
      </c>
      <c r="AQ320" s="34" t="str">
        <f t="shared" si="293"/>
        <v>-</v>
      </c>
      <c r="AR320" s="34">
        <f t="shared" si="294"/>
        <v>0</v>
      </c>
      <c r="AS320" s="34">
        <f t="shared" si="294"/>
        <v>0</v>
      </c>
      <c r="AT320" s="35"/>
      <c r="AU320" s="35">
        <f t="shared" si="303"/>
        <v>0</v>
      </c>
      <c r="AV320" s="35">
        <f>SUMIFS(AL308:AL322,AH308:AH322,AU320,AK308:AK322,AV307)+SUMIFS(AM308:AM322,AK308:AK322,AU320,AH308:AH322,AV307)</f>
        <v>0</v>
      </c>
      <c r="AW320" s="35">
        <f>SUMIFS(AL308:AL322,AH308:AH322,AU320,AK308:AK322,AW307)+SUMIFS(AM308:AM322,AK308:AK322,AU320,AH308:AH322,AW307)</f>
        <v>0</v>
      </c>
      <c r="AX320" s="35">
        <f>SUMIFS(AL308:AL322,AH308:AH322,AU320,AK308:AK322,AX307)+SUMIFS(AM308:AM322,AK308:AK322,AU320,AH308:AH322,AX307)</f>
        <v>0</v>
      </c>
      <c r="AY320" s="35">
        <f>SUMIFS(AL308:AL322,AH308:AH322,AU320,AK308:AK322,AY307)+SUMIFS(AM308:AM322,AK308:AK322,AU320,AH308:AH322,AY307)</f>
        <v>0</v>
      </c>
      <c r="AZ320" s="35">
        <f>SUMIFS(AL308:AL322,AH308:AH322,AU320,AK308:AK322,AZ307)+SUMIFS(AM308:AM322,AK308:AK322,AU320,AH308:AH322,AZ307)</f>
        <v>0</v>
      </c>
      <c r="BA320" s="35">
        <f>SUMIFS(AL308:AL322,AH308:AH322,AU320,AK308:AK322,BA307)+SUMIFS(AM308:AM322,AK308:AK322,AU320,AH308:AH322,BA307)</f>
        <v>0</v>
      </c>
      <c r="BB320" s="78">
        <f t="shared" si="304"/>
        <v>0</v>
      </c>
      <c r="BC320" s="78">
        <f>AZ322</f>
        <v>0</v>
      </c>
      <c r="BD320" s="77">
        <f>(SUMIFS(AN308:AN322,AH308:AH322,AU320)+SUMIFS(AO308:AO322,AK308:AK322,AU320))</f>
        <v>0</v>
      </c>
      <c r="BE320" s="35"/>
      <c r="BF320" s="35"/>
      <c r="BG320" s="35"/>
      <c r="BH320" s="35"/>
      <c r="BI320" s="35"/>
    </row>
    <row r="321" spans="1:61" ht="18" hidden="1" customHeight="1" x14ac:dyDescent="0.25">
      <c r="A321" s="98" t="str">
        <f t="shared" si="286"/>
        <v/>
      </c>
      <c r="B321" s="103" t="str">
        <f t="shared" si="287"/>
        <v/>
      </c>
      <c r="C321" s="104"/>
      <c r="D321" s="105"/>
      <c r="E321" s="103" t="str">
        <f t="shared" si="288"/>
        <v/>
      </c>
      <c r="F321" s="75"/>
      <c r="G321" s="76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4"/>
      <c r="Z321" s="35"/>
      <c r="AA321" s="35"/>
      <c r="AB321" s="36"/>
      <c r="AC321" s="36"/>
      <c r="AD321" s="37"/>
      <c r="AE321" s="35"/>
      <c r="AF321" s="48">
        <f t="shared" si="297"/>
        <v>0</v>
      </c>
      <c r="AG321" s="69" t="str">
        <f t="shared" si="298"/>
        <v/>
      </c>
      <c r="AH321" s="70" t="str">
        <f>IF(AH307=2,"",IF(AH307=3,"",IF(AH307=4,"",IF(AH307&gt;=5,S221,""))))</f>
        <v/>
      </c>
      <c r="AI321" s="71" t="str">
        <f t="shared" si="291"/>
        <v/>
      </c>
      <c r="AJ321" s="71" t="str">
        <f t="shared" si="291"/>
        <v/>
      </c>
      <c r="AK321" s="70" t="str">
        <f>IF(AH307=2,"",IF(AH307=3,"",IF(AH307=4,"",IF(AH307&gt;=5,S222,""))))</f>
        <v/>
      </c>
      <c r="AL321" s="71" t="str">
        <f t="shared" si="299"/>
        <v/>
      </c>
      <c r="AM321" s="71" t="str">
        <f t="shared" si="299"/>
        <v/>
      </c>
      <c r="AN321" s="71" t="str">
        <f t="shared" si="300"/>
        <v>-</v>
      </c>
      <c r="AO321" s="71" t="str">
        <f t="shared" si="301"/>
        <v>-</v>
      </c>
      <c r="AP321" s="34" t="str">
        <f t="shared" si="292"/>
        <v>-</v>
      </c>
      <c r="AQ321" s="34" t="str">
        <f t="shared" si="293"/>
        <v>-</v>
      </c>
      <c r="AR321" s="34">
        <f t="shared" si="294"/>
        <v>0</v>
      </c>
      <c r="AS321" s="34">
        <f t="shared" si="294"/>
        <v>0</v>
      </c>
      <c r="AT321" s="35"/>
      <c r="AU321" s="35">
        <f t="shared" si="303"/>
        <v>0</v>
      </c>
      <c r="AV321" s="35">
        <f>SUMIFS(AL308:AL322,AH308:AH322,AU321,AK308:AK322,AV307)+SUMIFS(AM308:AM322,AK308:AK322,AU321,AH308:AH322,AV307)</f>
        <v>0</v>
      </c>
      <c r="AW321" s="35">
        <f>SUMIFS(AL308:AL322,AH308:AH322,AU321,AK308:AK322,AW307)+SUMIFS(AM308:AM322,AK308:AK322,AU321,AH308:AH322,AW307)</f>
        <v>0</v>
      </c>
      <c r="AX321" s="35">
        <f>SUMIFS(AL308:AL322,AH308:AH322,AU321,AK308:AK322,AX307)+SUMIFS(AM308:AM322,AK308:AK322,AU321,AH308:AH322,AX307)</f>
        <v>0</v>
      </c>
      <c r="AY321" s="35">
        <f>SUMIFS(AL308:AL322,AH308:AH322,AU321,AK308:AK322,AY307)+SUMIFS(AM308:AM322,AK308:AK322,AU321,AH308:AH322,AY307)</f>
        <v>0</v>
      </c>
      <c r="AZ321" s="35">
        <f>SUMIFS(AL308:AL322,AH308:AH322,AU321,AK308:AK322,AZ307)+SUMIFS(AM308:AM322,AK308:AK322,AU321,AH308:AH322,AZ307)</f>
        <v>0</v>
      </c>
      <c r="BA321" s="35">
        <f>SUMIFS(AL308:AL322,AH308:AH322,AU321,AK308:AK322,BA307)+SUMIFS(AM308:AM322,AK308:AK322,AU321,AH308:AH322,BA307)</f>
        <v>0</v>
      </c>
      <c r="BB321" s="78">
        <f t="shared" si="304"/>
        <v>0</v>
      </c>
      <c r="BC321" s="78">
        <f>BA322</f>
        <v>0</v>
      </c>
      <c r="BD321" s="77">
        <f>(SUMIFS(AN308:AN322,AH308:AH322,AU321)+SUMIFS(AO308:AO322,AK308:AK322,AU321))</f>
        <v>0</v>
      </c>
      <c r="BE321" s="35"/>
      <c r="BF321" s="35"/>
      <c r="BG321" s="35"/>
      <c r="BH321" s="35"/>
      <c r="BI321" s="35"/>
    </row>
    <row r="322" spans="1:61" ht="18" hidden="1" customHeight="1" x14ac:dyDescent="0.25">
      <c r="A322" s="98" t="str">
        <f t="shared" si="286"/>
        <v/>
      </c>
      <c r="B322" s="103" t="str">
        <f t="shared" si="287"/>
        <v/>
      </c>
      <c r="C322" s="104"/>
      <c r="D322" s="105"/>
      <c r="E322" s="103" t="str">
        <f t="shared" si="288"/>
        <v/>
      </c>
      <c r="F322" s="75"/>
      <c r="G322" s="76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4"/>
      <c r="Z322" s="35"/>
      <c r="AA322" s="35"/>
      <c r="AB322" s="36"/>
      <c r="AC322" s="36"/>
      <c r="AD322" s="36"/>
      <c r="AE322" s="35"/>
      <c r="AF322" s="48">
        <f t="shared" si="297"/>
        <v>0</v>
      </c>
      <c r="AG322" s="69" t="str">
        <f t="shared" si="298"/>
        <v/>
      </c>
      <c r="AH322" s="70" t="str">
        <f>IF(AH307=2,"",IF(AH307=3,"",IF(AH307=4,"",IF(AH307&gt;=5,S223,""))))</f>
        <v/>
      </c>
      <c r="AI322" s="71" t="str">
        <f t="shared" si="291"/>
        <v/>
      </c>
      <c r="AJ322" s="71" t="str">
        <f t="shared" si="291"/>
        <v/>
      </c>
      <c r="AK322" s="70" t="str">
        <f>IF(AH307=2,"",IF(AH307=3,"",IF(AH307=4,"",IF(AH307&gt;=5,S224,""))))</f>
        <v/>
      </c>
      <c r="AL322" s="71" t="str">
        <f t="shared" si="299"/>
        <v/>
      </c>
      <c r="AM322" s="71" t="str">
        <f t="shared" si="299"/>
        <v/>
      </c>
      <c r="AN322" s="71" t="str">
        <f t="shared" si="300"/>
        <v>-</v>
      </c>
      <c r="AO322" s="71" t="str">
        <f t="shared" si="301"/>
        <v>-</v>
      </c>
      <c r="AP322" s="34" t="str">
        <f t="shared" si="292"/>
        <v>-</v>
      </c>
      <c r="AQ322" s="34" t="str">
        <f t="shared" si="293"/>
        <v>-</v>
      </c>
      <c r="AR322" s="34">
        <f t="shared" si="294"/>
        <v>0</v>
      </c>
      <c r="AS322" s="34">
        <f t="shared" si="294"/>
        <v>0</v>
      </c>
      <c r="AT322" s="35"/>
      <c r="AU322" s="35" t="s">
        <v>43</v>
      </c>
      <c r="AV322" s="35">
        <f>SUM(AV316:AV321)</f>
        <v>0</v>
      </c>
      <c r="AW322" s="35">
        <f t="shared" ref="AW322:BA322" si="305">SUM(AW316:AW321)</f>
        <v>0</v>
      </c>
      <c r="AX322" s="35">
        <f t="shared" si="305"/>
        <v>0</v>
      </c>
      <c r="AY322" s="35">
        <f t="shared" si="305"/>
        <v>0</v>
      </c>
      <c r="AZ322" s="35">
        <f t="shared" si="305"/>
        <v>0</v>
      </c>
      <c r="BA322" s="35">
        <f t="shared" si="305"/>
        <v>0</v>
      </c>
      <c r="BB322" s="35"/>
      <c r="BC322" s="35"/>
      <c r="BD322" s="35"/>
      <c r="BE322" s="35"/>
      <c r="BF322" s="35"/>
      <c r="BG322" s="35"/>
      <c r="BH322" s="35"/>
      <c r="BI322" s="35"/>
    </row>
    <row r="323" spans="1:61" ht="15" hidden="1" customHeight="1" x14ac:dyDescent="0.25">
      <c r="A323" s="79"/>
      <c r="B323" s="33"/>
      <c r="C323" s="33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4"/>
      <c r="Z323" s="35"/>
      <c r="AA323" s="35"/>
      <c r="AB323" s="36"/>
      <c r="AC323" s="36"/>
      <c r="AD323" s="36"/>
      <c r="AE323" s="35"/>
      <c r="AF323" s="34"/>
      <c r="AG323" s="80"/>
      <c r="AH323" s="35"/>
      <c r="AI323" s="81"/>
      <c r="AJ323" s="81"/>
      <c r="AK323" s="35"/>
      <c r="AL323" s="35"/>
      <c r="AM323" s="35"/>
      <c r="AN323" s="35"/>
      <c r="AO323" s="81"/>
      <c r="AP323" s="35"/>
      <c r="AQ323" s="35"/>
      <c r="AR323" s="35"/>
      <c r="AS323" s="35"/>
      <c r="AT323" s="35"/>
      <c r="AU323" s="35"/>
      <c r="AV323" s="35"/>
      <c r="AW323" s="35"/>
      <c r="AX323" s="35"/>
      <c r="AY323" s="35"/>
      <c r="AZ323" s="35"/>
      <c r="BA323" s="35"/>
      <c r="BB323" s="35"/>
      <c r="BC323" s="35"/>
      <c r="BD323" s="35"/>
      <c r="BE323" s="35"/>
      <c r="BF323" s="35"/>
      <c r="BG323" s="35"/>
      <c r="BH323" s="35"/>
      <c r="BI323" s="35"/>
    </row>
    <row r="324" spans="1:61" ht="15" hidden="1" customHeight="1" x14ac:dyDescent="0.25">
      <c r="A324" s="14"/>
      <c r="B324" s="14"/>
      <c r="C324" s="14" t="s">
        <v>44</v>
      </c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6"/>
      <c r="Z324" s="14"/>
      <c r="AA324" s="14"/>
      <c r="AB324" s="31"/>
      <c r="AC324" s="31"/>
      <c r="AD324" s="31"/>
      <c r="AE324" s="14"/>
      <c r="AF324" s="16"/>
      <c r="AG324" s="14"/>
      <c r="AH324" s="14"/>
      <c r="AI324" s="14"/>
      <c r="AJ324" s="14"/>
      <c r="AK324" s="16"/>
      <c r="AL324" s="16"/>
      <c r="AM324" s="16"/>
      <c r="AN324" s="14"/>
      <c r="AO324" s="14"/>
      <c r="AP324" s="14"/>
      <c r="AQ324" s="14"/>
      <c r="AR324" s="16"/>
      <c r="AS324" s="16"/>
      <c r="AT324" s="14"/>
      <c r="AU324" s="31"/>
      <c r="AV324" s="14"/>
      <c r="AW324" s="14"/>
      <c r="AX324" s="14"/>
      <c r="AY324" s="14"/>
      <c r="AZ324" s="14"/>
      <c r="BA324" s="14"/>
      <c r="BB324" s="14"/>
      <c r="BC324" s="14"/>
      <c r="BD324" s="14"/>
      <c r="BE324" s="14"/>
      <c r="BF324" s="14"/>
      <c r="BG324" s="14"/>
      <c r="BH324" s="14"/>
      <c r="BI324" s="14"/>
    </row>
    <row r="325" spans="1:61" hidden="1" x14ac:dyDescent="0.25">
      <c r="A325" s="1" t="str">
        <f>A1</f>
        <v>OPEN</v>
      </c>
      <c r="B325" s="106">
        <f>B1</f>
        <v>15</v>
      </c>
    </row>
    <row r="326" spans="1:61" ht="23.25" hidden="1" x14ac:dyDescent="0.25">
      <c r="A326" s="6" t="s">
        <v>4</v>
      </c>
      <c r="B326" s="7" t="str">
        <f>A325</f>
        <v>OPEN</v>
      </c>
      <c r="I326" s="6" t="s">
        <v>50</v>
      </c>
      <c r="J326" s="7" t="str">
        <f>B326</f>
        <v>OPEN</v>
      </c>
      <c r="R326" s="6" t="s">
        <v>51</v>
      </c>
      <c r="S326" s="7" t="str">
        <f>B326</f>
        <v>OPEN</v>
      </c>
    </row>
    <row r="327" spans="1:61" ht="15.75" hidden="1" x14ac:dyDescent="0.25">
      <c r="A327" s="8" t="str">
        <f>IF(B327&lt;&gt;0,CONCATENATE(A326,AF335),"")</f>
        <v/>
      </c>
      <c r="B327" s="9"/>
      <c r="I327" s="8" t="str">
        <f>IF(J327&lt;&gt;0,CONCATENATE(I326,AF371),"")</f>
        <v/>
      </c>
      <c r="J327" s="10"/>
      <c r="R327" s="8" t="str">
        <f>IF(S327&lt;&gt;0,CONCATENATE(R326,AF407),"")</f>
        <v/>
      </c>
      <c r="S327" s="11"/>
    </row>
    <row r="328" spans="1:61" ht="15.75" hidden="1" x14ac:dyDescent="0.25">
      <c r="A328" s="8" t="str">
        <f>IF(B328&lt;&gt;0,CONCATENATE(A326,AF336),"")</f>
        <v/>
      </c>
      <c r="B328" s="9"/>
      <c r="I328" s="8" t="str">
        <f>IF(J328&lt;&gt;0,CONCATENATE(I326,AF372),"")</f>
        <v/>
      </c>
      <c r="J328" s="10"/>
      <c r="R328" s="8" t="str">
        <f>IF(S328&lt;&gt;0,CONCATENATE(R326,AF408),"")</f>
        <v/>
      </c>
      <c r="S328" s="11"/>
    </row>
    <row r="329" spans="1:61" ht="15.75" hidden="1" x14ac:dyDescent="0.25">
      <c r="A329" s="8" t="str">
        <f>IF(B329&lt;&gt;0,CONCATENATE(A326,AF337),"")</f>
        <v/>
      </c>
      <c r="B329" s="9"/>
      <c r="I329" s="8" t="str">
        <f>IF(J329&lt;&gt;0,CONCATENATE(I326,AF373),"")</f>
        <v/>
      </c>
      <c r="J329" s="10"/>
      <c r="R329" s="8" t="str">
        <f>IF(S329&lt;&gt;0,CONCATENATE(R326,AF409),"")</f>
        <v/>
      </c>
      <c r="S329" s="11"/>
    </row>
    <row r="330" spans="1:61" ht="15.75" hidden="1" x14ac:dyDescent="0.25">
      <c r="A330" s="8" t="str">
        <f>IF(B330&lt;&gt;0,CONCATENATE(A326,AF338),"")</f>
        <v/>
      </c>
      <c r="B330" s="12"/>
      <c r="I330" s="8" t="str">
        <f>IF(J330&lt;&gt;0,CONCATENATE(I326,AF374),"")</f>
        <v/>
      </c>
      <c r="J330" s="10"/>
      <c r="R330" s="8" t="str">
        <f>IF(S330&lt;&gt;0,CONCATENATE(R326,AF410),"")</f>
        <v/>
      </c>
      <c r="S330" s="13"/>
    </row>
    <row r="331" spans="1:61" ht="15.75" hidden="1" x14ac:dyDescent="0.25">
      <c r="A331" s="8" t="str">
        <f>IF(B331&lt;&gt;0,CONCATENATE(A326,AF339),"")</f>
        <v/>
      </c>
      <c r="B331" s="9"/>
      <c r="I331" s="8" t="str">
        <f>IF(J331&lt;&gt;0,CONCATENATE(I326,AF375),"")</f>
        <v/>
      </c>
      <c r="J331" s="10"/>
      <c r="R331" s="8" t="str">
        <f>IF(S331&lt;&gt;0,CONCATENATE(R326,AF411),"")</f>
        <v/>
      </c>
      <c r="S331" s="11"/>
    </row>
    <row r="332" spans="1:61" ht="15.75" hidden="1" x14ac:dyDescent="0.25">
      <c r="A332" s="8" t="str">
        <f>IF(B332&lt;&gt;0,CONCATENATE(A326,AF340),"")</f>
        <v/>
      </c>
      <c r="B332" s="9"/>
      <c r="I332" s="8" t="str">
        <f>IF(J332&lt;&gt;0,CONCATENATE(I326,AF376),"")</f>
        <v/>
      </c>
      <c r="J332" s="10"/>
      <c r="R332" s="8" t="str">
        <f>IF(S332&lt;&gt;0,CONCATENATE(R326,AF412),"")</f>
        <v/>
      </c>
      <c r="S332" s="11"/>
    </row>
    <row r="333" spans="1:61" hidden="1" x14ac:dyDescent="0.25">
      <c r="AR333"/>
      <c r="AS333"/>
      <c r="AU333" s="3"/>
      <c r="AV333" s="3"/>
      <c r="AX333" s="4"/>
    </row>
    <row r="334" spans="1:61" ht="15" hidden="1" customHeight="1" x14ac:dyDescent="0.25">
      <c r="A334" s="14"/>
      <c r="B334" s="14"/>
      <c r="C334" s="14"/>
      <c r="D334" s="14"/>
      <c r="E334" s="14"/>
      <c r="F334" s="14"/>
      <c r="G334" s="14"/>
      <c r="H334" s="14"/>
      <c r="I334" s="15" t="s">
        <v>3</v>
      </c>
      <c r="J334" s="15" t="str">
        <f>AG334</f>
        <v>OPEN - J</v>
      </c>
      <c r="K334" s="15" t="s">
        <v>4</v>
      </c>
      <c r="L334" s="15" t="s">
        <v>5</v>
      </c>
      <c r="M334" s="15" t="s">
        <v>6</v>
      </c>
      <c r="N334" s="15" t="s">
        <v>7</v>
      </c>
      <c r="O334" s="15" t="s">
        <v>8</v>
      </c>
      <c r="P334" s="15" t="s">
        <v>9</v>
      </c>
      <c r="Q334" s="15" t="s">
        <v>10</v>
      </c>
      <c r="R334" s="15" t="s">
        <v>11</v>
      </c>
      <c r="S334" s="15" t="s">
        <v>12</v>
      </c>
      <c r="T334" s="16" t="s">
        <v>13</v>
      </c>
      <c r="U334" s="16" t="s">
        <v>14</v>
      </c>
      <c r="V334" s="16" t="s">
        <v>15</v>
      </c>
      <c r="W334" s="16" t="s">
        <v>16</v>
      </c>
      <c r="X334" s="16"/>
      <c r="Y334" s="16" t="s">
        <v>17</v>
      </c>
      <c r="Z334" s="16"/>
      <c r="AA334" s="16" t="s">
        <v>18</v>
      </c>
      <c r="AB334" s="16" t="s">
        <v>19</v>
      </c>
      <c r="AC334" s="16" t="s">
        <v>20</v>
      </c>
      <c r="AD334" s="17" t="s">
        <v>17</v>
      </c>
      <c r="AE334" s="16"/>
      <c r="AF334" s="16" t="s">
        <v>21</v>
      </c>
      <c r="AG334" s="15" t="str">
        <f>CONCATENATE(B326," - ",A326)</f>
        <v>OPEN - J</v>
      </c>
      <c r="AH334" s="15" t="s">
        <v>4</v>
      </c>
      <c r="AI334" s="15" t="s">
        <v>5</v>
      </c>
      <c r="AJ334" s="15" t="s">
        <v>6</v>
      </c>
      <c r="AK334" s="15" t="s">
        <v>7</v>
      </c>
      <c r="AL334" s="15" t="s">
        <v>8</v>
      </c>
      <c r="AM334" s="15" t="s">
        <v>9</v>
      </c>
      <c r="AN334" s="15" t="s">
        <v>10</v>
      </c>
      <c r="AO334" s="15" t="s">
        <v>11</v>
      </c>
      <c r="AP334" s="15"/>
      <c r="AQ334" s="16"/>
      <c r="AR334" s="18"/>
      <c r="AS334" s="16"/>
      <c r="AT334" s="16"/>
      <c r="AU334" s="19" t="s">
        <v>22</v>
      </c>
      <c r="AV334" s="18">
        <f>AU335</f>
        <v>0</v>
      </c>
      <c r="AW334" s="18">
        <f>AU336</f>
        <v>0</v>
      </c>
      <c r="AX334" s="18">
        <f>AU337</f>
        <v>0</v>
      </c>
      <c r="AY334" s="18">
        <f>AU338</f>
        <v>0</v>
      </c>
      <c r="AZ334" s="18">
        <f>AU339</f>
        <v>0</v>
      </c>
      <c r="BA334" s="18">
        <f>AU340</f>
        <v>0</v>
      </c>
      <c r="BB334" s="16"/>
      <c r="BC334" s="16" t="s">
        <v>18</v>
      </c>
      <c r="BD334" s="16" t="s">
        <v>19</v>
      </c>
      <c r="BE334" s="16" t="s">
        <v>20</v>
      </c>
      <c r="BF334" s="16" t="s">
        <v>17</v>
      </c>
      <c r="BG334" s="14"/>
      <c r="BH334" s="16" t="s">
        <v>17</v>
      </c>
      <c r="BI334" s="14"/>
    </row>
    <row r="335" spans="1:61" ht="15" hidden="1" customHeight="1" x14ac:dyDescent="0.25">
      <c r="A335" s="14"/>
      <c r="B335" s="14"/>
      <c r="C335" s="14"/>
      <c r="D335" s="14"/>
      <c r="E335" s="14"/>
      <c r="F335" s="14"/>
      <c r="G335" s="14"/>
      <c r="H335" s="14"/>
      <c r="I335" s="15" t="str">
        <f>IF(B327&lt;&gt;0,1,"")</f>
        <v/>
      </c>
      <c r="J335" s="16" t="str">
        <f>IF(B327="","",VLOOKUP(AC335,BE335:BG340,3,FALSE))</f>
        <v/>
      </c>
      <c r="K335" s="16" t="str">
        <f>IFERROR(VLOOKUP(J335,AG335:AO340,2,FALSE),"")</f>
        <v/>
      </c>
      <c r="L335" s="16" t="str">
        <f>IFERROR(VLOOKUP(J335,AG335:AO340,3,FALSE),"")</f>
        <v/>
      </c>
      <c r="M335" s="16" t="str">
        <f>IFERROR(VLOOKUP(J335,AG335:AO340,4,FALSE),"")</f>
        <v/>
      </c>
      <c r="N335" s="16" t="str">
        <f>IFERROR(VLOOKUP(J335,AG335:AO340,5,FALSE),"")</f>
        <v/>
      </c>
      <c r="O335" s="16" t="str">
        <f>IFERROR(VLOOKUP(J335,AG335:AO340,6,FALSE),"")</f>
        <v/>
      </c>
      <c r="P335" s="16" t="str">
        <f>IFERROR(VLOOKUP(J335,AG335:AO340,7,FALSE),"")</f>
        <v/>
      </c>
      <c r="Q335" s="16" t="str">
        <f>IFERROR(VLOOKUP(J335,AG335:AO340,8,FALSE),"")</f>
        <v/>
      </c>
      <c r="R335" s="16" t="str">
        <f>IFERROR(VLOOKUP(J335,AG335:AO340,9,FALSE),"")</f>
        <v/>
      </c>
      <c r="S335" s="16" t="str">
        <f>IF(I335="","",IF(AB335=AB336,(IF(AB335=-1,"","Shoot com o 2º")),IF(I335=1,"",IF(AB335=AB341,(IF(AB335=-1,"","Shoot com o 1º")),IF(AB335=AB334,(IF(AB335=-1,"","Shoot com o 1º")),"")))))</f>
        <v/>
      </c>
      <c r="T335" s="16" t="str">
        <f>IFERROR(VLOOKUP(J335,AU352:BD357,8,FALSE),"")</f>
        <v/>
      </c>
      <c r="U335" s="16" t="str">
        <f>IFERROR(VLOOKUP(J335,AU352:BD357,9,FALSE),"")</f>
        <v/>
      </c>
      <c r="V335" s="16" t="str">
        <f>IFERROR(T335-U335,"")</f>
        <v/>
      </c>
      <c r="W335" s="16" t="str">
        <f>IFERROR(VLOOKUP(J335,AU352:BD357,10,FALSE),"")</f>
        <v/>
      </c>
      <c r="X335" s="16"/>
      <c r="Y335" s="20" t="str">
        <f>IF(I335="","",IFERROR(VLOOKUP(J335,BG335:BH340,2,FALSE),0))</f>
        <v/>
      </c>
      <c r="Z335" s="21"/>
      <c r="AA335" s="22" t="str">
        <f>IFERROR(LARGE(BC335:BC340,I335),"")</f>
        <v/>
      </c>
      <c r="AB335" s="23" t="str">
        <f>IFERROR(LARGE(BD335:BD340,I335),"")</f>
        <v/>
      </c>
      <c r="AC335" s="24" t="str">
        <f>IFERROR(LARGE(BE335:BE340,I335),"")</f>
        <v/>
      </c>
      <c r="AD335" s="25" t="str">
        <f>IFERROR(AC335+(Y335/100),"")</f>
        <v/>
      </c>
      <c r="AE335" s="16"/>
      <c r="AF335" s="16">
        <v>1</v>
      </c>
      <c r="AG335" s="18">
        <f t="shared" ref="AG335:AG340" si="306">B327</f>
        <v>0</v>
      </c>
      <c r="AH335" s="16">
        <f>SUM(AI335:AK335)</f>
        <v>0</v>
      </c>
      <c r="AI335" s="16">
        <f>COUNTIFS(AH344:AH358,AG335,AP344:AP358,AI334)+COUNTIFS(AK344:AK358,AG335,AQ344:AQ358,AI334)</f>
        <v>0</v>
      </c>
      <c r="AJ335" s="16">
        <f>COUNTIFS(AH344:AH358,AG335,AP344:AP358,AJ334)+COUNTIFS(AK344:AK358,AG335,AQ344:AQ358,AJ334)</f>
        <v>0</v>
      </c>
      <c r="AK335" s="14">
        <f>COUNTIFS(AH344:AH358,AG335,AP344:AP358,AK334)+COUNTIFS(AK344:AK358,AG335,AQ344:AQ358,AK334)</f>
        <v>0</v>
      </c>
      <c r="AL335" s="14">
        <f>SUMIF(AH344:AH358,AG335,AI344:AI358)+SUMIF(AK344:AK358,AG335,AJ344:AJ358)</f>
        <v>0</v>
      </c>
      <c r="AM335" s="14">
        <f>SUMIF(AH344:AH358,AG335,AJ344:AJ358)+SUMIF(AK344:AK358,AG335,AI344:AI358)</f>
        <v>0</v>
      </c>
      <c r="AN335" s="16">
        <f>AL335-AM335</f>
        <v>0</v>
      </c>
      <c r="AO335" s="16">
        <f>(3*AI335)+(1*AJ335)+(0*AK335)</f>
        <v>0</v>
      </c>
      <c r="AP335" s="26"/>
      <c r="AQ335" s="22"/>
      <c r="AR335" s="27"/>
      <c r="AS335" s="22"/>
      <c r="AT335" s="22"/>
      <c r="AU335" s="18">
        <f t="shared" ref="AU335:AU340" si="307">AG335</f>
        <v>0</v>
      </c>
      <c r="AV335" s="28">
        <f>IF((AO335-AO335)=0,(AV344),0)</f>
        <v>0</v>
      </c>
      <c r="AW335" s="28">
        <f>IF((AO335-AO336)=0,(AW344),0)</f>
        <v>0</v>
      </c>
      <c r="AX335" s="28">
        <f>IF((AO335-AO337)=0,(AX344),0)</f>
        <v>0</v>
      </c>
      <c r="AY335" s="28">
        <f>IF((AO335-AO338)=0,(AY344),0)</f>
        <v>0</v>
      </c>
      <c r="AZ335" s="28">
        <f>IF((AO335-AO339)=0,(AZ344),0)</f>
        <v>0</v>
      </c>
      <c r="BA335" s="28">
        <f>IF((AO335-AO340)=0,(BA344),0)</f>
        <v>0</v>
      </c>
      <c r="BB335" s="28"/>
      <c r="BC335" s="22">
        <f>IF(AH335=0,-1,AO335+(SUM(AV335:BA335)/20)-(AH335/100000))</f>
        <v>-1</v>
      </c>
      <c r="BD335" s="22">
        <f t="shared" ref="BD335:BD340" si="308">BC335+(AN335/1000)+(AL335/100000)</f>
        <v>-1</v>
      </c>
      <c r="BE335" s="29">
        <f t="shared" ref="BE335:BE340" si="309">BD335-(AF335/10000000000)</f>
        <v>-1.0000000001</v>
      </c>
      <c r="BF335" s="29">
        <f>BE335+(BH335/10000000)</f>
        <v>-1.0000000001</v>
      </c>
      <c r="BG335" s="18">
        <f t="shared" ref="BG335:BG340" si="310">AG335</f>
        <v>0</v>
      </c>
      <c r="BH335" s="28">
        <f t="shared" ref="BH335:BH340" si="311">BD352+((BB352-BC352)/10)+(BB352/100)</f>
        <v>0</v>
      </c>
      <c r="BI335" s="14"/>
    </row>
    <row r="336" spans="1:61" hidden="1" x14ac:dyDescent="0.25">
      <c r="A336" s="14"/>
      <c r="B336" s="14"/>
      <c r="C336" s="14"/>
      <c r="D336" s="14"/>
      <c r="E336" s="14"/>
      <c r="F336" s="14"/>
      <c r="G336" s="14"/>
      <c r="H336" s="14"/>
      <c r="I336" s="15" t="str">
        <f>IF(B328&lt;&gt;0,I335+1,"")</f>
        <v/>
      </c>
      <c r="J336" s="16" t="str">
        <f>IF(B328="","",VLOOKUP(AC336,BE335:BG340,3,FALSE))</f>
        <v/>
      </c>
      <c r="K336" s="16" t="str">
        <f>IFERROR(VLOOKUP(J336,AG335:AO340,2,FALSE),"")</f>
        <v/>
      </c>
      <c r="L336" s="16" t="str">
        <f>IFERROR(VLOOKUP(J336,AG335:AO340,3,FALSE),"")</f>
        <v/>
      </c>
      <c r="M336" s="16" t="str">
        <f>IFERROR(VLOOKUP(J336,AG335:AO340,4,FALSE),"")</f>
        <v/>
      </c>
      <c r="N336" s="16" t="str">
        <f>IFERROR(VLOOKUP(J336,AG335:AO340,5,FALSE),"")</f>
        <v/>
      </c>
      <c r="O336" s="16" t="str">
        <f>IFERROR(VLOOKUP(J336,AG335:AO340,6,FALSE),"")</f>
        <v/>
      </c>
      <c r="P336" s="16" t="str">
        <f>IFERROR(VLOOKUP(J336,AG335:AO340,7,FALSE),"")</f>
        <v/>
      </c>
      <c r="Q336" s="16" t="str">
        <f>IFERROR(VLOOKUP(J336,AG335:AO340,8,FALSE),"")</f>
        <v/>
      </c>
      <c r="R336" s="16" t="str">
        <f>IFERROR(VLOOKUP(J336,AG335:AO340,9,FALSE),"")</f>
        <v/>
      </c>
      <c r="S336" s="16" t="str">
        <f>IF(I336="","",IF(AB336=AB337,(IF(AB336=-1,"","Shoot com o 3º")),IF(I336=1,"",IF(AB336=AB341,(IF(AB336=-1,"","Shoot com o 1º")),IF(AB336=AB335,(IF(AB336=-1,"","Shoot com o 1º")),"")))))</f>
        <v/>
      </c>
      <c r="T336" s="16" t="str">
        <f>IFERROR(VLOOKUP(J336,AU352:BD357,8,FALSE),"")</f>
        <v/>
      </c>
      <c r="U336" s="16" t="str">
        <f>IFERROR(VLOOKUP(J336,AU352:BD357,9,FALSE),"")</f>
        <v/>
      </c>
      <c r="V336" s="16" t="str">
        <f t="shared" ref="V336:V340" si="312">IFERROR(T336-U336,"")</f>
        <v/>
      </c>
      <c r="W336" s="16" t="str">
        <f>IFERROR(VLOOKUP(J336,AU352:BD357,10,FALSE),"")</f>
        <v/>
      </c>
      <c r="X336" s="16"/>
      <c r="Y336" s="20" t="str">
        <f>IF(I336="","",IFERROR(VLOOKUP(J336,BG335:BH340,2,FALSE),0))</f>
        <v/>
      </c>
      <c r="Z336" s="21"/>
      <c r="AA336" s="22" t="str">
        <f>IFERROR(LARGE(BC335:BC340,I336),"")</f>
        <v/>
      </c>
      <c r="AB336" s="23" t="str">
        <f>IFERROR(LARGE(BD335:BD340,I336),"")</f>
        <v/>
      </c>
      <c r="AC336" s="24" t="str">
        <f>IFERROR(LARGE(BE335:BE340,I336),"")</f>
        <v/>
      </c>
      <c r="AD336" s="25" t="str">
        <f>IFERROR(AC336+(Y336/100),"")</f>
        <v/>
      </c>
      <c r="AE336" s="16"/>
      <c r="AF336" s="16">
        <v>2</v>
      </c>
      <c r="AG336" s="18">
        <f t="shared" si="306"/>
        <v>0</v>
      </c>
      <c r="AH336" s="16">
        <f>SUM(AI336:AK336)</f>
        <v>0</v>
      </c>
      <c r="AI336" s="16">
        <f>COUNTIFS(AH344:AH358,AG336,AP344:AP358,AI334)+COUNTIFS(AK344:AK358,AG336,AQ344:AQ358,AI334)</f>
        <v>0</v>
      </c>
      <c r="AJ336" s="16">
        <f>COUNTIFS(AH344:AH358,AG336,AP344:AP358,AJ334)+COUNTIFS(AK344:AK358,AG336,AQ344:AQ358,AJ334)</f>
        <v>0</v>
      </c>
      <c r="AK336" s="14">
        <f>COUNTIFS(AH344:AH358,AG336,AP344:AP358,AK334)+COUNTIFS(AK344:AK358,AG336,AQ344:AQ358,AK334)</f>
        <v>0</v>
      </c>
      <c r="AL336" s="14">
        <f>SUMIF(AH344:AH358,AG336,AI344:AI358)+SUMIF(AK344:AK358,AG336,AJ344:AJ358)</f>
        <v>0</v>
      </c>
      <c r="AM336" s="14">
        <f>SUMIF(AH344:AH358,AG336,AJ344:AJ358)+SUMIF(AK344:AK358,AG336,AI344:AI358)</f>
        <v>0</v>
      </c>
      <c r="AN336" s="16">
        <f>AL336-AM336</f>
        <v>0</v>
      </c>
      <c r="AO336" s="16">
        <f>(3*AI336)+(1*AJ336)+(0*AK336)</f>
        <v>0</v>
      </c>
      <c r="AP336" s="26"/>
      <c r="AQ336" s="22"/>
      <c r="AR336" s="27"/>
      <c r="AS336" s="22"/>
      <c r="AT336" s="22"/>
      <c r="AU336" s="18">
        <f t="shared" si="307"/>
        <v>0</v>
      </c>
      <c r="AV336" s="28">
        <f>IF((AO336-AO335)=0,(AV345),0)</f>
        <v>0</v>
      </c>
      <c r="AW336" s="28">
        <f>IF((AO336-AO336)=0,(AW345),0)</f>
        <v>0</v>
      </c>
      <c r="AX336" s="28">
        <f>IF((AO336-AO337)=0,(AX345),0)</f>
        <v>0</v>
      </c>
      <c r="AY336" s="28">
        <f>IF((AO336-AO338)=0,(AY345),0)</f>
        <v>0</v>
      </c>
      <c r="AZ336" s="28">
        <f>IF((AO336-AO339)=0,(AZ345),0)</f>
        <v>0</v>
      </c>
      <c r="BA336" s="28">
        <f>IF((AO336-AO340)=0,(BA345),0)</f>
        <v>0</v>
      </c>
      <c r="BB336" s="28"/>
      <c r="BC336" s="22">
        <f t="shared" ref="BC336:BC340" si="313">IF(AH336=0,-1,AO336+(SUM(AV336:BA336)/20)-(AH336/100000))</f>
        <v>-1</v>
      </c>
      <c r="BD336" s="22">
        <f t="shared" si="308"/>
        <v>-1</v>
      </c>
      <c r="BE336" s="29">
        <f t="shared" si="309"/>
        <v>-1.0000000002</v>
      </c>
      <c r="BF336" s="29">
        <f t="shared" ref="BF336:BF340" si="314">BE336+(BH336/10000000)</f>
        <v>-1.0000000002</v>
      </c>
      <c r="BG336" s="18">
        <f t="shared" si="310"/>
        <v>0</v>
      </c>
      <c r="BH336" s="28">
        <f t="shared" si="311"/>
        <v>0</v>
      </c>
      <c r="BI336" s="14"/>
    </row>
    <row r="337" spans="1:61" hidden="1" x14ac:dyDescent="0.25">
      <c r="A337" s="14"/>
      <c r="B337" s="14"/>
      <c r="C337" s="14"/>
      <c r="D337" s="14"/>
      <c r="E337" s="14"/>
      <c r="F337" s="14"/>
      <c r="G337" s="14"/>
      <c r="H337" s="14"/>
      <c r="I337" s="15" t="str">
        <f>IF(B329&lt;&gt;0,I336+1,"")</f>
        <v/>
      </c>
      <c r="J337" s="16" t="str">
        <f>IF(B329="","",VLOOKUP(AC337,BE335:BG340,3,FALSE))</f>
        <v/>
      </c>
      <c r="K337" s="16" t="str">
        <f>IFERROR(VLOOKUP(J337,AG335:AO340,2,FALSE),"")</f>
        <v/>
      </c>
      <c r="L337" s="16" t="str">
        <f>IFERROR(VLOOKUP(J337,AG335:AO340,3,FALSE),"")</f>
        <v/>
      </c>
      <c r="M337" s="16" t="str">
        <f>IFERROR(VLOOKUP(J337,AG335:AO340,4,FALSE),"")</f>
        <v/>
      </c>
      <c r="N337" s="16" t="str">
        <f>IFERROR(VLOOKUP(J337,AG335:AO340,5,FALSE),"")</f>
        <v/>
      </c>
      <c r="O337" s="16" t="str">
        <f>IFERROR(VLOOKUP(J337,AG335:AO340,6,FALSE),"")</f>
        <v/>
      </c>
      <c r="P337" s="16" t="str">
        <f>IFERROR(VLOOKUP(J337,AG335:AO340,7,FALSE),"")</f>
        <v/>
      </c>
      <c r="Q337" s="16" t="str">
        <f>IFERROR(VLOOKUP(J337,AG335:AO340,8,FALSE),"")</f>
        <v/>
      </c>
      <c r="R337" s="16" t="str">
        <f>IFERROR(VLOOKUP(J337,AG335:AO340,9,FALSE),"")</f>
        <v/>
      </c>
      <c r="S337" s="16" t="str">
        <f>IF(I337="","",IF(AB337=AB338,(IF(AB337=-1,"","Shoot com o 4º")),IF(I337=1,"",IF(AB337=AB341,(IF(AB337=-1,"","Shoot com o 1º")),IF(AB337=AB336,(IF(AB337=-1,"","Shoot com o 2º")),"")))))</f>
        <v/>
      </c>
      <c r="T337" s="16" t="str">
        <f>IFERROR(VLOOKUP(J337,AU352:BD357,8,FALSE),"")</f>
        <v/>
      </c>
      <c r="U337" s="16" t="str">
        <f>IFERROR(VLOOKUP(J337,AU352:BD357,9,FALSE),"")</f>
        <v/>
      </c>
      <c r="V337" s="16" t="str">
        <f t="shared" si="312"/>
        <v/>
      </c>
      <c r="W337" s="16" t="str">
        <f>IFERROR(VLOOKUP(J337,AU352:BD357,10,FALSE),"")</f>
        <v/>
      </c>
      <c r="X337" s="16"/>
      <c r="Y337" s="20" t="str">
        <f>IF(I337="","",IFERROR(VLOOKUP(J337,BG335:BH340,2,FALSE),0))</f>
        <v/>
      </c>
      <c r="Z337" s="21"/>
      <c r="AA337" s="22" t="str">
        <f>IFERROR(LARGE(BC335:BC340,I337),"")</f>
        <v/>
      </c>
      <c r="AB337" s="23" t="str">
        <f>IFERROR(LARGE(BD335:BD340,I337),"")</f>
        <v/>
      </c>
      <c r="AC337" s="24" t="str">
        <f>IFERROR(LARGE(BE335:BE340,I337),"")</f>
        <v/>
      </c>
      <c r="AD337" s="25" t="str">
        <f>IFERROR(AC337+(Y337/100),"")</f>
        <v/>
      </c>
      <c r="AE337" s="16"/>
      <c r="AF337" s="16">
        <v>3</v>
      </c>
      <c r="AG337" s="18">
        <f t="shared" si="306"/>
        <v>0</v>
      </c>
      <c r="AH337" s="16">
        <f>SUM(AI337:AK337)</f>
        <v>0</v>
      </c>
      <c r="AI337" s="16">
        <f>COUNTIFS(AH344:AH358,AG337,AP344:AP358,AI334)+COUNTIFS(AK344:AK358,AG337,AQ344:AQ358,AI334)</f>
        <v>0</v>
      </c>
      <c r="AJ337" s="16">
        <f>COUNTIFS(AH344:AH358,AG337,AP344:AP358,AJ334)+COUNTIFS(AK344:AK358,AG337,AQ344:AQ358,AJ334)</f>
        <v>0</v>
      </c>
      <c r="AK337" s="14">
        <f>COUNTIFS(AH344:AH358,AG337,AP344:AP358,AK334)+COUNTIFS(AK344:AK358,AG337,AQ344:AQ358,AK334)</f>
        <v>0</v>
      </c>
      <c r="AL337" s="14">
        <f>SUMIF(AH344:AH358,AG337,AI344:AI358)+SUMIF(AK344:AK358,AG337,AJ344:AJ358)</f>
        <v>0</v>
      </c>
      <c r="AM337" s="14">
        <f>SUMIF(AH344:AH358,AG337,AJ344:AJ358)+SUMIF(AK344:AK358,AG337,AI344:AI358)</f>
        <v>0</v>
      </c>
      <c r="AN337" s="16">
        <f>AL337-AM337</f>
        <v>0</v>
      </c>
      <c r="AO337" s="16">
        <f>(3*AI337)+(1*AJ337)+(0*AK337)</f>
        <v>0</v>
      </c>
      <c r="AP337" s="26"/>
      <c r="AQ337" s="22"/>
      <c r="AR337" s="27"/>
      <c r="AS337" s="22"/>
      <c r="AT337" s="22"/>
      <c r="AU337" s="18">
        <f t="shared" si="307"/>
        <v>0</v>
      </c>
      <c r="AV337" s="28">
        <f>IF((AO337-AO335)=0,(AV346),0)</f>
        <v>0</v>
      </c>
      <c r="AW337" s="28">
        <f>IF((AO337-AO336)=0,(AW346),0)</f>
        <v>0</v>
      </c>
      <c r="AX337" s="28">
        <f>IF((AO337-AO337)=0,(AX346),0)</f>
        <v>0</v>
      </c>
      <c r="AY337" s="28">
        <f>IF((AO337-AO338)=0,(AY346),0)</f>
        <v>0</v>
      </c>
      <c r="AZ337" s="28">
        <f>IF((AO337-AO339)=0,(AZ346),0)</f>
        <v>0</v>
      </c>
      <c r="BA337" s="28">
        <f>IF((AO337-AO340)=0,(BA346),0)</f>
        <v>0</v>
      </c>
      <c r="BB337" s="28"/>
      <c r="BC337" s="22">
        <f t="shared" si="313"/>
        <v>-1</v>
      </c>
      <c r="BD337" s="22">
        <f t="shared" si="308"/>
        <v>-1</v>
      </c>
      <c r="BE337" s="29">
        <f t="shared" si="309"/>
        <v>-1.0000000003</v>
      </c>
      <c r="BF337" s="29">
        <f t="shared" si="314"/>
        <v>-1.0000000003</v>
      </c>
      <c r="BG337" s="18">
        <f t="shared" si="310"/>
        <v>0</v>
      </c>
      <c r="BH337" s="28">
        <f t="shared" si="311"/>
        <v>0</v>
      </c>
      <c r="BI337" s="14"/>
    </row>
    <row r="338" spans="1:61" hidden="1" x14ac:dyDescent="0.25">
      <c r="A338" s="14"/>
      <c r="B338" s="14"/>
      <c r="C338" s="14"/>
      <c r="D338" s="14"/>
      <c r="E338" s="14"/>
      <c r="F338" s="14"/>
      <c r="G338" s="14"/>
      <c r="H338" s="14"/>
      <c r="I338" s="15" t="str">
        <f>IF(B330&lt;&gt;0,I337+1,"")</f>
        <v/>
      </c>
      <c r="J338" s="16" t="str">
        <f>IF(B330="","",VLOOKUP(AC338,BE335:BG340,3,FALSE))</f>
        <v/>
      </c>
      <c r="K338" s="16" t="str">
        <f>IFERROR(VLOOKUP(J338,AG335:AO340,2,FALSE),"")</f>
        <v/>
      </c>
      <c r="L338" s="16" t="str">
        <f>IFERROR(VLOOKUP(J338,AG335:AO340,3,FALSE),"")</f>
        <v/>
      </c>
      <c r="M338" s="16" t="str">
        <f>IFERROR(VLOOKUP(J338,AG335:AO340,4,FALSE),"")</f>
        <v/>
      </c>
      <c r="N338" s="16" t="str">
        <f>IFERROR(VLOOKUP(J338,AG335:AO340,5,FALSE),"")</f>
        <v/>
      </c>
      <c r="O338" s="16" t="str">
        <f>IFERROR(VLOOKUP(J338,AG335:AO340,6,FALSE),"")</f>
        <v/>
      </c>
      <c r="P338" s="16" t="str">
        <f>IFERROR(VLOOKUP(J338,AG335:AO340,7,FALSE),"")</f>
        <v/>
      </c>
      <c r="Q338" s="16" t="str">
        <f>IFERROR(VLOOKUP(J338,AG335:AO340,8,FALSE),"")</f>
        <v/>
      </c>
      <c r="R338" s="16" t="str">
        <f>IFERROR(VLOOKUP(J338,AG335:AO340,9,FALSE),"")</f>
        <v/>
      </c>
      <c r="S338" s="16" t="str">
        <f>IF(I338="","",IF(AB338=AB339,(IF(AB338=-1,"","Shoot com o 5º")),IF(I338=1,"",IF(AB338=AB341,(IF(AB338=-1,"","Shoot com o 1º")),IF(AB338=AB337,(IF(AB338=-1,"","Shoot com o 3º")),"")))))</f>
        <v/>
      </c>
      <c r="T338" s="16" t="str">
        <f>IFERROR(VLOOKUP(J338,AU352:BD357,8,FALSE),"")</f>
        <v/>
      </c>
      <c r="U338" s="16" t="str">
        <f>IFERROR(VLOOKUP(J338,AU352:BD357,9,FALSE),"")</f>
        <v/>
      </c>
      <c r="V338" s="16" t="str">
        <f t="shared" si="312"/>
        <v/>
      </c>
      <c r="W338" s="16" t="str">
        <f>IFERROR(VLOOKUP(J338,AU352:BD357,10,FALSE),"")</f>
        <v/>
      </c>
      <c r="X338" s="16"/>
      <c r="Y338" s="20" t="str">
        <f>IF(I338="","",IFERROR(VLOOKUP(J338,BG335:BH340,2,FALSE),0))</f>
        <v/>
      </c>
      <c r="Z338" s="21"/>
      <c r="AA338" s="22" t="str">
        <f>IFERROR(LARGE(BC335:BC340,I338),"")</f>
        <v/>
      </c>
      <c r="AB338" s="23" t="str">
        <f>IFERROR(LARGE(BD335:BD340,I338),"")</f>
        <v/>
      </c>
      <c r="AC338" s="24" t="str">
        <f>IFERROR(LARGE(BE335:BE340,I338),"")</f>
        <v/>
      </c>
      <c r="AD338" s="25" t="str">
        <f>IFERROR(AC338+(Y338/100),"")</f>
        <v/>
      </c>
      <c r="AE338" s="16"/>
      <c r="AF338" s="16">
        <v>4</v>
      </c>
      <c r="AG338" s="18">
        <f t="shared" si="306"/>
        <v>0</v>
      </c>
      <c r="AH338" s="16">
        <f>SUM(AI338:AK338)</f>
        <v>0</v>
      </c>
      <c r="AI338" s="16">
        <f>COUNTIFS(AH344:AH358,AG338,AP344:AP358,AI334)+COUNTIFS(AK344:AK358,AG338,AQ344:AQ358,AI334)</f>
        <v>0</v>
      </c>
      <c r="AJ338" s="16">
        <f>COUNTIFS(AH344:AH358,AG338,AP344:AP358,AJ334)+COUNTIFS(AK344:AK358,AG338,AQ344:AQ358,AJ334)</f>
        <v>0</v>
      </c>
      <c r="AK338" s="14">
        <f>COUNTIFS(AH344:AH358,AG338,AP344:AP358,AK334)+COUNTIFS(AK344:AK358,AG338,AQ344:AQ358,AK334)</f>
        <v>0</v>
      </c>
      <c r="AL338" s="14">
        <f>SUMIF(AH344:AH358,AG338,AI344:AI358)+SUMIF(AK344:AK358,AG338,AJ344:AJ358)</f>
        <v>0</v>
      </c>
      <c r="AM338" s="14">
        <f>SUMIF(AH344:AH358,AG338,AJ344:AJ358)+SUMIF(AK344:AK358,AG338,AI344:AI358)</f>
        <v>0</v>
      </c>
      <c r="AN338" s="16">
        <f>AL338-AM338</f>
        <v>0</v>
      </c>
      <c r="AO338" s="16">
        <f>(3*AI338)+(1*AJ338)+(0*AK338)</f>
        <v>0</v>
      </c>
      <c r="AP338" s="26"/>
      <c r="AQ338" s="22"/>
      <c r="AR338" s="27"/>
      <c r="AS338" s="22"/>
      <c r="AT338" s="22"/>
      <c r="AU338" s="18">
        <f t="shared" si="307"/>
        <v>0</v>
      </c>
      <c r="AV338" s="28">
        <f>IF((AO338-AO335)=0,(AV347),0)</f>
        <v>0</v>
      </c>
      <c r="AW338" s="28">
        <f>IF((AO338-AO336)=0,(AW347),0)</f>
        <v>0</v>
      </c>
      <c r="AX338" s="28">
        <f>IF((AO338-AO337)=0,(AX347),0)</f>
        <v>0</v>
      </c>
      <c r="AY338" s="28">
        <f>IF((AO338-AO338)=0,(AY347),0)</f>
        <v>0</v>
      </c>
      <c r="AZ338" s="28">
        <f>IF((AO338-AO339)=0,(AZ347),0)</f>
        <v>0</v>
      </c>
      <c r="BA338" s="28">
        <f>IF((AO338-AO340)=0,(BA347),0)</f>
        <v>0</v>
      </c>
      <c r="BB338" s="30"/>
      <c r="BC338" s="22">
        <f t="shared" si="313"/>
        <v>-1</v>
      </c>
      <c r="BD338" s="22">
        <f t="shared" si="308"/>
        <v>-1</v>
      </c>
      <c r="BE338" s="29">
        <f t="shared" si="309"/>
        <v>-1.0000000004</v>
      </c>
      <c r="BF338" s="29">
        <f t="shared" si="314"/>
        <v>-1.0000000004</v>
      </c>
      <c r="BG338" s="18">
        <f t="shared" si="310"/>
        <v>0</v>
      </c>
      <c r="BH338" s="28">
        <f t="shared" si="311"/>
        <v>0</v>
      </c>
      <c r="BI338" s="14"/>
    </row>
    <row r="339" spans="1:61" hidden="1" x14ac:dyDescent="0.25">
      <c r="A339" s="14"/>
      <c r="B339" s="14"/>
      <c r="C339" s="14"/>
      <c r="D339" s="14"/>
      <c r="E339" s="14"/>
      <c r="F339" s="14"/>
      <c r="G339" s="14"/>
      <c r="H339" s="14"/>
      <c r="I339" s="15" t="str">
        <f>IF(B331&lt;&gt;0,I338+1,"")</f>
        <v/>
      </c>
      <c r="J339" s="16" t="str">
        <f>IF(B331="","",VLOOKUP(AC339,BE335:BG340,3,FALSE))</f>
        <v/>
      </c>
      <c r="K339" s="16" t="str">
        <f>IFERROR(VLOOKUP(J339,AG335:AO340,2,FALSE),"")</f>
        <v/>
      </c>
      <c r="L339" s="16" t="str">
        <f>IFERROR(VLOOKUP(J339,AG335:AO340,3,FALSE),"")</f>
        <v/>
      </c>
      <c r="M339" s="16" t="str">
        <f>IFERROR(VLOOKUP(J339,AG335:AO340,4,FALSE),"")</f>
        <v/>
      </c>
      <c r="N339" s="16" t="str">
        <f>IFERROR(VLOOKUP(J339,AG335:AO340,5,FALSE),"")</f>
        <v/>
      </c>
      <c r="O339" s="16" t="str">
        <f>IFERROR(VLOOKUP(J339,AG335:AO340,6,FALSE),"")</f>
        <v/>
      </c>
      <c r="P339" s="16" t="str">
        <f>IFERROR(VLOOKUP(J339,AG335:AO340,7,FALSE),"")</f>
        <v/>
      </c>
      <c r="Q339" s="16" t="str">
        <f>IFERROR(VLOOKUP(J339,AG335:AO340,8,FALSE),"")</f>
        <v/>
      </c>
      <c r="R339" s="16" t="str">
        <f>IFERROR(VLOOKUP(J339,AG335:AO340,9,FALSE),"")</f>
        <v/>
      </c>
      <c r="S339" s="16" t="str">
        <f>IF(I339="","",IF(AB339=AB340,(IF(AB339=-1,"","Shoot com o 6º")),IF(I339=1,"",IF(AB339=AB341,(IF(AB339=-1,"","Shoot com o 1º")),IF(AB339=AB338,(IF(AB339=-1,"","Shoot com o 4º")),"")))))</f>
        <v/>
      </c>
      <c r="T339" s="16" t="str">
        <f>IFERROR(VLOOKUP(J339,AU352:BD357,8,FALSE),"")</f>
        <v/>
      </c>
      <c r="U339" s="16" t="str">
        <f>IFERROR(VLOOKUP(J339,AU352:BD357,9,FALSE),"")</f>
        <v/>
      </c>
      <c r="V339" s="16" t="str">
        <f t="shared" si="312"/>
        <v/>
      </c>
      <c r="W339" s="16" t="str">
        <f>IFERROR(VLOOKUP(J339,AU352:BD357,10,FALSE),"")</f>
        <v/>
      </c>
      <c r="X339" s="16"/>
      <c r="Y339" s="20" t="str">
        <f>IF(I339="","",IFERROR(VLOOKUP(J339,BG335:BH340,2,FALSE),0))</f>
        <v/>
      </c>
      <c r="Z339" s="21"/>
      <c r="AA339" s="22" t="str">
        <f>IFERROR(LARGE(BC335:BC340,I339),"")</f>
        <v/>
      </c>
      <c r="AB339" s="23" t="str">
        <f>IFERROR(LARGE(BD335:BD340,I339),"")</f>
        <v/>
      </c>
      <c r="AC339" s="24" t="str">
        <f>IFERROR(LARGE(BE335:BE340,I339),"")</f>
        <v/>
      </c>
      <c r="AD339" s="25" t="str">
        <f t="shared" ref="AD339:AD340" si="315">IFERROR(AC339+(Y339/10000),"")</f>
        <v/>
      </c>
      <c r="AE339" s="16"/>
      <c r="AF339" s="16">
        <v>5</v>
      </c>
      <c r="AG339" s="18">
        <f t="shared" si="306"/>
        <v>0</v>
      </c>
      <c r="AH339" s="16">
        <f t="shared" ref="AH339" si="316">SUM(AI339:AK339)</f>
        <v>0</v>
      </c>
      <c r="AI339" s="16">
        <f>COUNTIFS(AH344:AH358,AG339,AP344:AP358,AI334)+COUNTIFS(AK344:AK358,AG339,AQ344:AQ358,AI334)</f>
        <v>0</v>
      </c>
      <c r="AJ339" s="16">
        <f>COUNTIFS(AH344:AH358,AG339,AP344:AP358,AJ334)+COUNTIFS(AK344:AK358,AG339,AQ344:AQ358,AJ334)</f>
        <v>0</v>
      </c>
      <c r="AK339" s="14">
        <f>COUNTIFS(AH344:AH358,AG339,AP344:AP358,AK334)+COUNTIFS(AK344:AK358,AG339,AQ344:AQ358,AK334)</f>
        <v>0</v>
      </c>
      <c r="AL339" s="14">
        <f>SUMIF(AH344:AH358,AG339,AI344:AI358)+SUMIF(AK344:AK358,AG339,AJ344:AJ358)</f>
        <v>0</v>
      </c>
      <c r="AM339" s="14">
        <f>SUMIF(AH344:AH358,AG339,AJ344:AJ358)+SUMIF(AK344:AK358,AG339,AI344:AI358)</f>
        <v>0</v>
      </c>
      <c r="AN339" s="16">
        <f>AL339-AM339</f>
        <v>0</v>
      </c>
      <c r="AO339" s="16">
        <f t="shared" ref="AO339" si="317">(3*AI339)+(1*AJ339)+(0*AK339)</f>
        <v>0</v>
      </c>
      <c r="AP339" s="26"/>
      <c r="AQ339" s="22"/>
      <c r="AR339" s="27"/>
      <c r="AS339" s="22"/>
      <c r="AT339" s="22"/>
      <c r="AU339" s="18">
        <f t="shared" si="307"/>
        <v>0</v>
      </c>
      <c r="AV339" s="28">
        <f>IF((AO339-AO335)=0,(AV348),0)</f>
        <v>0</v>
      </c>
      <c r="AW339" s="28">
        <f>IF((AO339-AO336)=0,(AW348),0)</f>
        <v>0</v>
      </c>
      <c r="AX339" s="28">
        <f>IF((AO339-AO337)=0,(AX348),0)</f>
        <v>0</v>
      </c>
      <c r="AY339" s="28">
        <f>IF((AO339-AO338)=0,(AY348),0)</f>
        <v>0</v>
      </c>
      <c r="AZ339" s="28">
        <f>IF((AO339-AO339)=0,(AZ348),0)</f>
        <v>0</v>
      </c>
      <c r="BA339" s="28">
        <f>IF((AO339-AO340)=0,(BA348),0)</f>
        <v>0</v>
      </c>
      <c r="BB339" s="30"/>
      <c r="BC339" s="22">
        <f t="shared" si="313"/>
        <v>-1</v>
      </c>
      <c r="BD339" s="22">
        <f t="shared" si="308"/>
        <v>-1</v>
      </c>
      <c r="BE339" s="29">
        <f t="shared" si="309"/>
        <v>-1.0000000005</v>
      </c>
      <c r="BF339" s="29">
        <f t="shared" si="314"/>
        <v>-1.0000000005</v>
      </c>
      <c r="BG339" s="18">
        <f t="shared" si="310"/>
        <v>0</v>
      </c>
      <c r="BH339" s="28">
        <f t="shared" si="311"/>
        <v>0</v>
      </c>
      <c r="BI339" s="14"/>
    </row>
    <row r="340" spans="1:61" hidden="1" x14ac:dyDescent="0.25">
      <c r="A340" s="14"/>
      <c r="B340" s="14"/>
      <c r="C340" s="14"/>
      <c r="D340" s="14"/>
      <c r="E340" s="14"/>
      <c r="F340" s="14"/>
      <c r="G340" s="14"/>
      <c r="H340" s="14"/>
      <c r="I340" s="15" t="str">
        <f>IF(B332&lt;&gt;0,I339+1,"")</f>
        <v/>
      </c>
      <c r="J340" s="16" t="str">
        <f>IF(B332="","",VLOOKUP(AC340,BE335:BG340,3,FALSE))</f>
        <v/>
      </c>
      <c r="K340" s="16" t="str">
        <f>IFERROR(VLOOKUP(J340,AG335:AO340,2,FALSE),"")</f>
        <v/>
      </c>
      <c r="L340" s="16" t="str">
        <f>IFERROR(VLOOKUP(J340,AG335:AO340,3,FALSE),"")</f>
        <v/>
      </c>
      <c r="M340" s="16" t="str">
        <f>IFERROR(VLOOKUP(J340,AG335:AO340,4,FALSE),"")</f>
        <v/>
      </c>
      <c r="N340" s="16" t="str">
        <f>IFERROR(VLOOKUP(J340,AG335:AO340,5,FALSE),"")</f>
        <v/>
      </c>
      <c r="O340" s="16" t="str">
        <f>IFERROR(VLOOKUP(J340,AG335:AO340,6,FALSE),"")</f>
        <v/>
      </c>
      <c r="P340" s="16" t="str">
        <f>IFERROR(VLOOKUP(J340,AG335:AO340,7,FALSE),"")</f>
        <v/>
      </c>
      <c r="Q340" s="16" t="str">
        <f>IFERROR(VLOOKUP(J340,AG335:AO340,8,FALSE),"")</f>
        <v/>
      </c>
      <c r="R340" s="16" t="str">
        <f>IFERROR(VLOOKUP(J340,AG335:AO340,9,FALSE),"")</f>
        <v/>
      </c>
      <c r="S340" s="16" t="str">
        <f>IF(I340="","",IF(AB340=AB341,(IF(AB340=-1,"","Shoot com o 1º")),IF(I340=1,"",IF(AB340=AB341,(IF(AB340=-1,"","Shoot com o 1º")),IF(AB340=AB339,(IF(AB340=-1,"","Shoot com o 5º")),"")))))</f>
        <v/>
      </c>
      <c r="T340" s="16" t="str">
        <f>IFERROR(VLOOKUP(J340,AU352:BD357,8,FALSE),"")</f>
        <v/>
      </c>
      <c r="U340" s="16" t="str">
        <f>IFERROR(VLOOKUP(J340,AU352:BD357,9,FALSE),"")</f>
        <v/>
      </c>
      <c r="V340" s="16" t="str">
        <f t="shared" si="312"/>
        <v/>
      </c>
      <c r="W340" s="16" t="str">
        <f>IFERROR(VLOOKUP(J340,AU352:BD357,10,FALSE),"")</f>
        <v/>
      </c>
      <c r="X340" s="16"/>
      <c r="Y340" s="20" t="str">
        <f>IF(I340="","",IFERROR(VLOOKUP(J340,BG335:BH340,2,FALSE),0))</f>
        <v/>
      </c>
      <c r="Z340" s="21"/>
      <c r="AA340" s="22" t="str">
        <f>IFERROR(LARGE(BC335:BC340,I340),"")</f>
        <v/>
      </c>
      <c r="AB340" s="23" t="str">
        <f>IFERROR(LARGE(BD335:BD340,I340),"")</f>
        <v/>
      </c>
      <c r="AC340" s="24" t="str">
        <f>IFERROR(LARGE(BE335:BE340,I340),"")</f>
        <v/>
      </c>
      <c r="AD340" s="25" t="str">
        <f t="shared" si="315"/>
        <v/>
      </c>
      <c r="AE340" s="16"/>
      <c r="AF340" s="16">
        <v>6</v>
      </c>
      <c r="AG340" s="18">
        <f t="shared" si="306"/>
        <v>0</v>
      </c>
      <c r="AH340" s="16">
        <f>SUM(AI340:AK340)</f>
        <v>0</v>
      </c>
      <c r="AI340" s="16">
        <f>COUNTIFS(AH344:AH358,AG340,AP344:AP358,AI334)+COUNTIFS(AK344:AK358,AG340,AQ344:AQ358,AI334)</f>
        <v>0</v>
      </c>
      <c r="AJ340" s="16">
        <f>COUNTIFS(AH344:AH358,AG340,AP344:AP358,AJ334)+COUNTIFS(AK344:AK358,AG340,AQ344:AQ358,AJ334)</f>
        <v>0</v>
      </c>
      <c r="AK340" s="14">
        <f>COUNTIFS(AH344:AH358,AG340,AP344:AP358,AK334)+COUNTIFS(AK344:AK358,AG340,AQ344:AQ358,AK334)</f>
        <v>0</v>
      </c>
      <c r="AL340" s="14">
        <f>SUMIF(AH344:AH358,AG340,AI344:AI358)+SUMIF(AK344:AK358,AG340,AJ344:AJ358)</f>
        <v>0</v>
      </c>
      <c r="AM340" s="14">
        <f>SUMIF(AH344:AH358,AG340,AJ344:AJ358)+SUMIF(AK344:AK358,AG340,AI344:AI358)</f>
        <v>0</v>
      </c>
      <c r="AN340" s="16">
        <f t="shared" ref="AN340" si="318">AL340-AM340</f>
        <v>0</v>
      </c>
      <c r="AO340" s="16">
        <f>(3*AI340)+(1*AJ340)+(0*AK340)</f>
        <v>0</v>
      </c>
      <c r="AP340" s="26"/>
      <c r="AQ340" s="22"/>
      <c r="AR340" s="27"/>
      <c r="AS340" s="22"/>
      <c r="AT340" s="22"/>
      <c r="AU340" s="18">
        <f t="shared" si="307"/>
        <v>0</v>
      </c>
      <c r="AV340" s="28">
        <f>IF((AO340-AO335)=0,(AV349),0)</f>
        <v>0</v>
      </c>
      <c r="AW340" s="28">
        <f>IF((AO340-AO336)=0,(AW349),0)</f>
        <v>0</v>
      </c>
      <c r="AX340" s="28">
        <f>IF((AO340-AO337)=0,(AX349),0)</f>
        <v>0</v>
      </c>
      <c r="AY340" s="28">
        <f>IF((AO340-AO338)=0,(AY349),0)</f>
        <v>0</v>
      </c>
      <c r="AZ340" s="28">
        <f>IF((AO340-AO339)=0,(AZ349),0)</f>
        <v>0</v>
      </c>
      <c r="BA340" s="28">
        <f>IF((AO340-AO340)=0,(BA349),0)</f>
        <v>0</v>
      </c>
      <c r="BB340" s="30"/>
      <c r="BC340" s="22">
        <f t="shared" si="313"/>
        <v>-1</v>
      </c>
      <c r="BD340" s="22">
        <f t="shared" si="308"/>
        <v>-1</v>
      </c>
      <c r="BE340" s="29">
        <f t="shared" si="309"/>
        <v>-1.0000000006</v>
      </c>
      <c r="BF340" s="29">
        <f t="shared" si="314"/>
        <v>-1.0000000006</v>
      </c>
      <c r="BG340" s="18">
        <f t="shared" si="310"/>
        <v>0</v>
      </c>
      <c r="BH340" s="28">
        <f t="shared" si="311"/>
        <v>0</v>
      </c>
      <c r="BI340" s="14"/>
    </row>
    <row r="341" spans="1:61" hidden="1" x14ac:dyDescent="0.25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6"/>
      <c r="M341" s="16"/>
      <c r="N341" s="16"/>
      <c r="O341" s="16"/>
      <c r="P341" s="14"/>
      <c r="Q341" s="14"/>
      <c r="R341" s="14"/>
      <c r="S341" s="14"/>
      <c r="T341" s="14"/>
      <c r="U341" s="14"/>
      <c r="V341" s="14"/>
      <c r="W341" s="14"/>
      <c r="X341" s="14"/>
      <c r="Y341" s="16"/>
      <c r="Z341" s="14"/>
      <c r="AA341" s="14"/>
      <c r="AB341" s="23" t="str">
        <f>AB335</f>
        <v/>
      </c>
      <c r="AC341" s="31"/>
      <c r="AD341" s="32"/>
      <c r="AE341" s="14"/>
      <c r="AF341" s="16"/>
      <c r="AG341" s="16"/>
      <c r="AH341" s="16"/>
      <c r="AI341" s="16"/>
      <c r="AJ341" s="14"/>
      <c r="AK341" s="14"/>
      <c r="AL341" s="14"/>
      <c r="AM341" s="14"/>
      <c r="AN341" s="16"/>
      <c r="AO341" s="16"/>
      <c r="AP341" s="14"/>
      <c r="AQ341" s="14"/>
      <c r="AR341" s="14"/>
      <c r="AS341" s="14"/>
      <c r="AT341" s="14"/>
      <c r="AU341" s="31"/>
      <c r="AV341" s="14"/>
      <c r="AW341" s="14"/>
      <c r="AX341" s="14"/>
      <c r="AY341" s="14"/>
      <c r="AZ341" s="14"/>
      <c r="BA341" s="14"/>
      <c r="BB341" s="14"/>
      <c r="BC341" s="14"/>
      <c r="BD341" s="14"/>
      <c r="BE341" s="14"/>
      <c r="BF341" s="14"/>
      <c r="BG341" s="18"/>
      <c r="BH341" s="14"/>
      <c r="BI341" s="14"/>
    </row>
    <row r="342" spans="1:61" s="33" customFormat="1" ht="15" hidden="1" customHeight="1" x14ac:dyDescent="0.25">
      <c r="Y342" s="34"/>
      <c r="Z342" s="35"/>
      <c r="AA342" s="35"/>
      <c r="AB342" s="36"/>
      <c r="AC342" s="36"/>
      <c r="AD342" s="37"/>
      <c r="AE342" s="35"/>
      <c r="AF342" s="34"/>
      <c r="AG342" s="38"/>
      <c r="AH342" s="35"/>
      <c r="AI342" s="35"/>
      <c r="AJ342" s="35"/>
      <c r="AK342" s="35"/>
      <c r="AL342" s="35"/>
      <c r="AM342" s="35"/>
      <c r="AN342" s="35"/>
      <c r="AO342" s="35"/>
      <c r="AP342" s="35"/>
      <c r="AQ342" s="35"/>
      <c r="AR342" s="35"/>
      <c r="AS342" s="35"/>
      <c r="AT342" s="35"/>
      <c r="AU342" s="35"/>
      <c r="AV342" s="35"/>
      <c r="AW342" s="35"/>
      <c r="AX342" s="35"/>
      <c r="AY342" s="35"/>
      <c r="AZ342" s="35"/>
      <c r="BA342" s="35"/>
      <c r="BB342" s="35"/>
      <c r="BC342" s="35"/>
      <c r="BD342" s="35"/>
      <c r="BE342" s="35"/>
      <c r="BF342" s="35"/>
      <c r="BG342" s="35"/>
      <c r="BH342" s="35"/>
      <c r="BI342" s="35"/>
    </row>
    <row r="343" spans="1:61" s="40" customFormat="1" ht="18" hidden="1" customHeight="1" x14ac:dyDescent="0.25">
      <c r="A343" s="39" t="s">
        <v>23</v>
      </c>
      <c r="B343" s="39" t="s">
        <v>24</v>
      </c>
      <c r="C343" s="177" t="s">
        <v>25</v>
      </c>
      <c r="D343" s="178"/>
      <c r="E343" s="39" t="s">
        <v>26</v>
      </c>
      <c r="F343" s="179" t="s">
        <v>17</v>
      </c>
      <c r="G343" s="180"/>
      <c r="I343" s="39" t="s">
        <v>27</v>
      </c>
      <c r="J343" s="39" t="str">
        <f>J334</f>
        <v>OPEN - J</v>
      </c>
      <c r="K343" s="41" t="s">
        <v>4</v>
      </c>
      <c r="L343" s="42" t="s">
        <v>5</v>
      </c>
      <c r="M343" s="42" t="s">
        <v>6</v>
      </c>
      <c r="N343" s="42" t="s">
        <v>7</v>
      </c>
      <c r="O343" s="42" t="s">
        <v>8</v>
      </c>
      <c r="P343" s="42" t="s">
        <v>9</v>
      </c>
      <c r="Q343" s="43" t="s">
        <v>10</v>
      </c>
      <c r="R343" s="44" t="s">
        <v>11</v>
      </c>
      <c r="S343" s="39" t="s">
        <v>12</v>
      </c>
      <c r="T343" s="41" t="s">
        <v>13</v>
      </c>
      <c r="U343" s="42" t="s">
        <v>14</v>
      </c>
      <c r="V343" s="43" t="s">
        <v>15</v>
      </c>
      <c r="W343" s="44" t="s">
        <v>16</v>
      </c>
      <c r="Y343" s="34" t="s">
        <v>17</v>
      </c>
      <c r="Z343" s="34"/>
      <c r="AA343" s="34" t="s">
        <v>27</v>
      </c>
      <c r="AB343" s="34" t="s">
        <v>28</v>
      </c>
      <c r="AC343" s="34" t="s">
        <v>29</v>
      </c>
      <c r="AD343" s="45" t="s">
        <v>30</v>
      </c>
      <c r="AE343" s="34"/>
      <c r="AF343" s="46"/>
      <c r="AG343" s="47" t="s">
        <v>4</v>
      </c>
      <c r="AH343" s="46">
        <f>COUNTA(B327:B332)</f>
        <v>0</v>
      </c>
      <c r="AI343" s="48" t="s">
        <v>31</v>
      </c>
      <c r="AJ343" s="48" t="s">
        <v>32</v>
      </c>
      <c r="AK343" s="48"/>
      <c r="AL343" s="48" t="s">
        <v>33</v>
      </c>
      <c r="AM343" s="48" t="s">
        <v>34</v>
      </c>
      <c r="AN343" s="48" t="s">
        <v>35</v>
      </c>
      <c r="AO343" s="48" t="s">
        <v>36</v>
      </c>
      <c r="AP343" s="34" t="s">
        <v>37</v>
      </c>
      <c r="AQ343" s="34" t="s">
        <v>38</v>
      </c>
      <c r="AR343" s="34" t="s">
        <v>39</v>
      </c>
      <c r="AS343" s="34" t="s">
        <v>40</v>
      </c>
      <c r="AT343" s="34"/>
      <c r="AU343" s="49" t="s">
        <v>22</v>
      </c>
      <c r="AV343" s="35">
        <f t="shared" ref="AV343:BA343" si="319">AV334</f>
        <v>0</v>
      </c>
      <c r="AW343" s="35">
        <f t="shared" si="319"/>
        <v>0</v>
      </c>
      <c r="AX343" s="35">
        <f t="shared" si="319"/>
        <v>0</v>
      </c>
      <c r="AY343" s="35">
        <f t="shared" si="319"/>
        <v>0</v>
      </c>
      <c r="AZ343" s="35">
        <f t="shared" si="319"/>
        <v>0</v>
      </c>
      <c r="BA343" s="35">
        <f t="shared" si="319"/>
        <v>0</v>
      </c>
      <c r="BB343" s="130"/>
      <c r="BC343" s="130"/>
      <c r="BD343" s="130"/>
      <c r="BE343" s="130"/>
      <c r="BF343" s="130"/>
      <c r="BG343" s="130"/>
      <c r="BH343" s="130"/>
      <c r="BI343" s="34"/>
    </row>
    <row r="344" spans="1:61" s="33" customFormat="1" ht="18" hidden="1" customHeight="1" x14ac:dyDescent="0.25">
      <c r="A344" s="50" t="str">
        <f t="shared" ref="A344:A358" si="320">AG344</f>
        <v/>
      </c>
      <c r="B344" s="51" t="str">
        <f t="shared" ref="B344:B358" si="321">IF(AH344=0,"",(IF(AK344=0,"",AH344)))</f>
        <v/>
      </c>
      <c r="C344" s="52"/>
      <c r="D344" s="53"/>
      <c r="E344" s="51" t="str">
        <f t="shared" ref="E344:E358" si="322">IF(AK344=0,"",(IF(AH344=0,"",AK344)))</f>
        <v/>
      </c>
      <c r="F344" s="54"/>
      <c r="G344" s="55"/>
      <c r="I344" s="56" t="str">
        <f>IF(AA344="","",CONCATENATE(AA344,A326))</f>
        <v/>
      </c>
      <c r="J344" s="57" t="str">
        <f>IF(B327="","",VLOOKUP(AD344,BF335:BG340,2,FALSE))</f>
        <v/>
      </c>
      <c r="K344" s="58" t="str">
        <f>IFERROR(VLOOKUP(J344,AG335:AO340,2,FALSE),"")</f>
        <v/>
      </c>
      <c r="L344" s="59" t="str">
        <f>IFERROR(VLOOKUP(J344,AG335:AO340,3,FALSE),"")</f>
        <v/>
      </c>
      <c r="M344" s="59" t="str">
        <f>IFERROR(VLOOKUP(J344,AG335:AO340,4,FALSE),"")</f>
        <v/>
      </c>
      <c r="N344" s="59" t="str">
        <f>IFERROR(VLOOKUP(J344,AG335:AO340,5,FALSE),"")</f>
        <v/>
      </c>
      <c r="O344" s="59" t="str">
        <f>IFERROR(VLOOKUP(J344,AG335:AO340,6,FALSE),"")</f>
        <v/>
      </c>
      <c r="P344" s="59" t="str">
        <f>IFERROR(VLOOKUP(J344,AG335:AO340,7,FALSE),"")</f>
        <v/>
      </c>
      <c r="Q344" s="59" t="str">
        <f>IFERROR(VLOOKUP(J344,AG335:AO340,8,FALSE),"")</f>
        <v/>
      </c>
      <c r="R344" s="60" t="str">
        <f>IFERROR(VLOOKUP(J344,AG335:AO340,9,FALSE),"")</f>
        <v/>
      </c>
      <c r="S344" s="57" t="str">
        <f>IF(AA344="","",IF(AC344=AC345,(IF(AC344=-1,"","Shoot com o 2º")),IF(AA344=1,"",IF(AC344=AC350,(IF(AC344=-1,"","Shoot com o 1º")),IF(AC344=AC343,(IF(AC344=-1,"","Shoot com o 1º")),"")))))</f>
        <v/>
      </c>
      <c r="T344" s="61" t="str">
        <f>IFERROR(VLOOKUP(J344,AU352:BD357,8,FALSE),"")</f>
        <v/>
      </c>
      <c r="U344" s="62" t="str">
        <f>IFERROR(VLOOKUP(J344,AU352:BD357,9,FALSE),"")</f>
        <v/>
      </c>
      <c r="V344" s="62" t="str">
        <f>IFERROR(T344-U344,"")</f>
        <v/>
      </c>
      <c r="W344" s="63" t="str">
        <f>IFERROR(VLOOKUP(J344,AU352:BD357,10,FALSE),"")</f>
        <v/>
      </c>
      <c r="Y344" s="64" t="str">
        <f>IF(AA344="","",IFERROR(VLOOKUP(J344,BG335:BH340,2,FALSE),0))</f>
        <v/>
      </c>
      <c r="Z344" s="65"/>
      <c r="AA344" s="65" t="str">
        <f t="shared" ref="AA344:AA349" si="323">I335</f>
        <v/>
      </c>
      <c r="AB344" s="66" t="str">
        <f>VLOOKUP(J344,J335:AB340,13,FALSE)</f>
        <v/>
      </c>
      <c r="AC344" s="67" t="str">
        <f t="shared" ref="AC344:AC349" si="324">IFERROR(ROUNDDOWN(AD344,9),"")</f>
        <v/>
      </c>
      <c r="AD344" s="68" t="str">
        <f>IFERROR(LARGE(BF335:BF340,AA344),"")</f>
        <v/>
      </c>
      <c r="AE344" s="35"/>
      <c r="AF344" s="48">
        <f>IF(AG344="",AF343,AG344)</f>
        <v>0</v>
      </c>
      <c r="AG344" s="69" t="str">
        <f>IFERROR(IF(AH344="","",(IF(AK344=0,"",AG343+1))),AF343+1)</f>
        <v/>
      </c>
      <c r="AH344" s="70" t="str">
        <f>IF(AH343=2,B327,IF(AH343=3,B327,IF(AH343=4,B327,IF(AH343&gt;=5,B327,""))))</f>
        <v/>
      </c>
      <c r="AI344" s="71" t="str">
        <f t="shared" ref="AI344:AJ358" si="325">IF(C344="","",C344)</f>
        <v/>
      </c>
      <c r="AJ344" s="71" t="str">
        <f t="shared" si="325"/>
        <v/>
      </c>
      <c r="AK344" s="70" t="str">
        <f>IF(AH343=2,B328,IF(AH343=3,B329,IF(AH343=4,B330,IF(AH343&gt;=5,B331,""))))</f>
        <v/>
      </c>
      <c r="AL344" s="71" t="str">
        <f>IF(F344="","",F344)</f>
        <v/>
      </c>
      <c r="AM344" s="71" t="str">
        <f>IF(G344="","",G344)</f>
        <v/>
      </c>
      <c r="AN344" s="71" t="str">
        <f>IF(AL344="","-",(IF(AL344&gt;AM344,3,(IF(AL344=AM344,1,0)))))</f>
        <v>-</v>
      </c>
      <c r="AO344" s="71" t="str">
        <f>IF(AL344="","-",(IF(AL344&lt;AM344,3,(IF(AL344=AM344,1,0)))))</f>
        <v>-</v>
      </c>
      <c r="AP344" s="34" t="str">
        <f t="shared" ref="AP344:AP358" si="326">IF(AI344="","-",(IF(AI344&gt;AJ344,"V",(IF(AI344=AJ344,"E","D")))))</f>
        <v>-</v>
      </c>
      <c r="AQ344" s="34" t="str">
        <f t="shared" ref="AQ344:AQ358" si="327">IF(AI344="","-",(IF(AI344&lt;AJ344,"V",(IF(AI344=AJ344,"E","D")))))</f>
        <v>-</v>
      </c>
      <c r="AR344" s="34">
        <f t="shared" ref="AR344:AS358" si="328">IF(AP344="V",3,(IF(AP344="E",1,0)))</f>
        <v>0</v>
      </c>
      <c r="AS344" s="34">
        <f t="shared" si="328"/>
        <v>0</v>
      </c>
      <c r="AT344" s="35"/>
      <c r="AU344" s="35">
        <f t="shared" ref="AU344:AU349" si="329">AG335</f>
        <v>0</v>
      </c>
      <c r="AV344" s="35">
        <f>SUMIFS(AR344:AR358,AH344:AH358,AU344,AK344:AK358,AV343)+SUMIFS(AS344:AS358,AK344:AK358,AU344,AH344:AH358,AV343)</f>
        <v>0</v>
      </c>
      <c r="AW344" s="35">
        <f>SUMIFS(AR344:AR358,AH344:AH358,AU344,AK344:AK358,AW343)+SUMIFS(AS344:AS358,AK344:AK358,AU344,AH344:AH358,AW343)</f>
        <v>0</v>
      </c>
      <c r="AX344" s="35">
        <f>SUMIFS(AR344:AR358,AH344:AH358,AU344,AK344:AK358,AX343)+SUMIFS(AS344:AS358,AK344:AK358,AU344,AH344:AH358,AX343)</f>
        <v>0</v>
      </c>
      <c r="AY344" s="35">
        <f>SUMIFS(AR344:AR358,AH344:AH358,AU344,AK344:AK358,AY343)+SUMIFS(AS344:AS358,AK344:AK358,AU344,AH344:AH358,AY343)</f>
        <v>0</v>
      </c>
      <c r="AZ344" s="35">
        <f>SUMIFS(AR344:AR358,AH344:AH358,AU344,AK344:AK358,AZ343)+SUMIFS(AS344:AS358,AK344:AK358,AU344,AH344:AH358,AZ343)</f>
        <v>0</v>
      </c>
      <c r="BA344" s="35">
        <f>SUMIFS(AR344:AR358,AH344:AH358,AU344,AK344:AK358,BA343)+SUMIFS(AS344:AS358,AK344:AK358,AU344,AH344:AH358,BA343)</f>
        <v>0</v>
      </c>
      <c r="BB344" s="35"/>
      <c r="BC344" s="35"/>
      <c r="BD344" s="35"/>
      <c r="BE344" s="35"/>
      <c r="BF344" s="35"/>
      <c r="BG344" s="35"/>
      <c r="BH344" s="131"/>
      <c r="BI344" s="35"/>
    </row>
    <row r="345" spans="1:61" s="33" customFormat="1" ht="18" hidden="1" customHeight="1" x14ac:dyDescent="0.25">
      <c r="A345" s="56" t="str">
        <f t="shared" si="320"/>
        <v/>
      </c>
      <c r="B345" s="72" t="str">
        <f t="shared" si="321"/>
        <v/>
      </c>
      <c r="C345" s="73"/>
      <c r="D345" s="74"/>
      <c r="E345" s="72" t="str">
        <f t="shared" si="322"/>
        <v/>
      </c>
      <c r="F345" s="75"/>
      <c r="G345" s="76"/>
      <c r="I345" s="56" t="str">
        <f>IF(AA345="","",CONCATENATE(AA345,A326))</f>
        <v/>
      </c>
      <c r="J345" s="57" t="str">
        <f>IF(B328="","",VLOOKUP(AD345,BF335:BG340,2,FALSE))</f>
        <v/>
      </c>
      <c r="K345" s="58" t="str">
        <f>IFERROR(VLOOKUP(J345,AG335:AO340,2,FALSE),"")</f>
        <v/>
      </c>
      <c r="L345" s="59" t="str">
        <f>IFERROR(VLOOKUP(J345,AG335:AO340,3,FALSE),"")</f>
        <v/>
      </c>
      <c r="M345" s="59" t="str">
        <f>IFERROR(VLOOKUP(J345,AG335:AO340,4,FALSE),"")</f>
        <v/>
      </c>
      <c r="N345" s="59" t="str">
        <f>IFERROR(VLOOKUP(J345,AG335:AO340,5,FALSE),"")</f>
        <v/>
      </c>
      <c r="O345" s="59" t="str">
        <f>IFERROR(VLOOKUP(J345,AG335:AO340,6,FALSE),"")</f>
        <v/>
      </c>
      <c r="P345" s="59" t="str">
        <f>IFERROR(VLOOKUP(J345,AG335:AO340,7,FALSE),"")</f>
        <v/>
      </c>
      <c r="Q345" s="59" t="str">
        <f>IFERROR(VLOOKUP(J345,AG335:AO340,8,FALSE),"")</f>
        <v/>
      </c>
      <c r="R345" s="60" t="str">
        <f>IFERROR(VLOOKUP(J345,AG335:AO340,9,FALSE),"")</f>
        <v/>
      </c>
      <c r="S345" s="57" t="str">
        <f>IF(AA345="","",IF(AC345=AC346,(IF(AC345=-1,"","Shoot com o 3º")),IF(AA345=1,"",IF(AC345=AC350,(IF(AC345=-1,"","Shoot com o 1º")),IF(AC345=AC344,(IF(AC345=-1,"","Shoot com o 1º")),"")))))</f>
        <v/>
      </c>
      <c r="T345" s="61" t="str">
        <f>IFERROR(VLOOKUP(J345,AU352:BD357,8,FALSE),"")</f>
        <v/>
      </c>
      <c r="U345" s="62" t="str">
        <f>IFERROR(VLOOKUP(J345,AU352:BD357,9,FALSE),"")</f>
        <v/>
      </c>
      <c r="V345" s="62" t="str">
        <f t="shared" ref="V345:V349" si="330">IFERROR(T345-U345,"")</f>
        <v/>
      </c>
      <c r="W345" s="63" t="str">
        <f>IFERROR(VLOOKUP(J345,AU352:BD357,10,FALSE),"")</f>
        <v/>
      </c>
      <c r="Y345" s="64" t="str">
        <f>IF(AA345="","",IFERROR(VLOOKUP(J345,BG335:BH340,2,FALSE),0))</f>
        <v/>
      </c>
      <c r="Z345" s="65"/>
      <c r="AA345" s="65" t="str">
        <f t="shared" si="323"/>
        <v/>
      </c>
      <c r="AB345" s="66" t="str">
        <f>VLOOKUP(J345,J335:AB340,13,FALSE)</f>
        <v/>
      </c>
      <c r="AC345" s="67" t="str">
        <f t="shared" si="324"/>
        <v/>
      </c>
      <c r="AD345" s="68" t="str">
        <f>IFERROR(LARGE(BF335:BF340,AA345),"")</f>
        <v/>
      </c>
      <c r="AE345" s="35"/>
      <c r="AF345" s="48">
        <f t="shared" ref="AF345:AF358" si="331">IF(AG345="",AF344,AG345)</f>
        <v>0</v>
      </c>
      <c r="AG345" s="69" t="str">
        <f t="shared" ref="AG345:AG358" si="332">IFERROR(IF(AH345="","",(IF(AK345=0,"",AG344+1))),AF344+1)</f>
        <v/>
      </c>
      <c r="AH345" s="70" t="str">
        <f>IF(AH343=2,"",IF(AH343=3,B328,IF(AH343=4,B328,IF(AH343&gt;=5,B328,""))))</f>
        <v/>
      </c>
      <c r="AI345" s="71" t="str">
        <f t="shared" si="325"/>
        <v/>
      </c>
      <c r="AJ345" s="71" t="str">
        <f t="shared" si="325"/>
        <v/>
      </c>
      <c r="AK345" s="70" t="str">
        <f>IF(AH343=2,"",IF(AH343=3,B329,IF(AH343=4,B329,IF(AH343&gt;=5,B329,""))))</f>
        <v/>
      </c>
      <c r="AL345" s="71" t="str">
        <f t="shared" ref="AL345:AM358" si="333">IF(F345="","",F345)</f>
        <v/>
      </c>
      <c r="AM345" s="71" t="str">
        <f t="shared" si="333"/>
        <v/>
      </c>
      <c r="AN345" s="71" t="str">
        <f t="shared" ref="AN345:AN358" si="334">IF(AL345="","-",(IF(AL345&gt;AM345,3,(IF(AL345=AM345,1,0)))))</f>
        <v>-</v>
      </c>
      <c r="AO345" s="71" t="str">
        <f t="shared" ref="AO345:AO358" si="335">IF(AL345="","-",(IF(AL345&lt;AM345,3,(IF(AL345=AM345,1,0)))))</f>
        <v>-</v>
      </c>
      <c r="AP345" s="34" t="str">
        <f t="shared" si="326"/>
        <v>-</v>
      </c>
      <c r="AQ345" s="34" t="str">
        <f t="shared" si="327"/>
        <v>-</v>
      </c>
      <c r="AR345" s="34">
        <f t="shared" si="328"/>
        <v>0</v>
      </c>
      <c r="AS345" s="34">
        <f t="shared" si="328"/>
        <v>0</v>
      </c>
      <c r="AT345" s="35"/>
      <c r="AU345" s="35">
        <f t="shared" si="329"/>
        <v>0</v>
      </c>
      <c r="AV345" s="35">
        <f>SUMIFS(AR344:AR358,AH344:AH358,AU345,AK344:AK358,AV343)+SUMIFS(AS344:AS358,AK344:AK358,AU345,AH344:AH358,AV343)</f>
        <v>0</v>
      </c>
      <c r="AW345" s="35">
        <f>SUMIFS(AR344:AR358,AH344:AH358,AU345,AK344:AK358,AW343)+SUMIFS(AS344:AS358,AK344:AK358,AU345,AH344:AH358,AW343)</f>
        <v>0</v>
      </c>
      <c r="AX345" s="35">
        <f>SUMIFS(AR344:AR358,AH344:AH358,AU345,AK344:AK358,AX343)+SUMIFS(AS344:AS358,AK344:AK358,AU345,AH344:AH358,AX343)</f>
        <v>0</v>
      </c>
      <c r="AY345" s="35">
        <f>SUMIFS(AR344:AR358,AH344:AH358,AU345,AK344:AK358,AY343)+SUMIFS(AS344:AS358,AK344:AK358,AU345,AH344:AH358,AY343)</f>
        <v>0</v>
      </c>
      <c r="AZ345" s="35">
        <f>SUMIFS(AR344:AR358,AH344:AH358,AU345,AK344:AK358,AZ343)+SUMIFS(AS344:AS358,AK344:AK358,AU345,AH344:AH358,AZ343)</f>
        <v>0</v>
      </c>
      <c r="BA345" s="35">
        <f>SUMIFS(AR344:AR358,AH344:AH358,AU345,AK344:AK358,BA343)+SUMIFS(AS344:AS358,AK344:AK358,AU345,AH344:AH358,BA343)</f>
        <v>0</v>
      </c>
      <c r="BB345" s="35"/>
      <c r="BC345" s="35"/>
      <c r="BD345" s="35"/>
      <c r="BE345" s="35"/>
      <c r="BF345" s="35"/>
      <c r="BG345" s="35"/>
      <c r="BH345" s="131"/>
      <c r="BI345" s="35"/>
    </row>
    <row r="346" spans="1:61" s="33" customFormat="1" ht="18" hidden="1" customHeight="1" x14ac:dyDescent="0.25">
      <c r="A346" s="56" t="str">
        <f t="shared" si="320"/>
        <v/>
      </c>
      <c r="B346" s="72" t="str">
        <f t="shared" si="321"/>
        <v/>
      </c>
      <c r="C346" s="73"/>
      <c r="D346" s="74"/>
      <c r="E346" s="72" t="str">
        <f t="shared" si="322"/>
        <v/>
      </c>
      <c r="F346" s="75"/>
      <c r="G346" s="76"/>
      <c r="I346" s="56" t="str">
        <f>IF(AA346="","",CONCATENATE(AA346,A326))</f>
        <v/>
      </c>
      <c r="J346" s="57" t="str">
        <f>IF(B329="","",VLOOKUP(AD346,BF335:BG340,2,FALSE))</f>
        <v/>
      </c>
      <c r="K346" s="58" t="str">
        <f>IFERROR(VLOOKUP(J346,AG335:AO340,2,FALSE),"")</f>
        <v/>
      </c>
      <c r="L346" s="59" t="str">
        <f>IFERROR(VLOOKUP(J346,AG335:AO340,3,FALSE),"")</f>
        <v/>
      </c>
      <c r="M346" s="59" t="str">
        <f>IFERROR(VLOOKUP(J346,AG335:AO340,4,FALSE),"")</f>
        <v/>
      </c>
      <c r="N346" s="59" t="str">
        <f>IFERROR(VLOOKUP(J346,AG335:AO340,5,FALSE),"")</f>
        <v/>
      </c>
      <c r="O346" s="59" t="str">
        <f>IFERROR(VLOOKUP(J346,AG335:AO340,6,FALSE),"")</f>
        <v/>
      </c>
      <c r="P346" s="59" t="str">
        <f>IFERROR(VLOOKUP(J346,AG335:AO340,7,FALSE),"")</f>
        <v/>
      </c>
      <c r="Q346" s="59" t="str">
        <f>IFERROR(VLOOKUP(J346,AG335:AO340,8,FALSE),"")</f>
        <v/>
      </c>
      <c r="R346" s="60" t="str">
        <f>IFERROR(VLOOKUP(J346,AG335:AO340,9,FALSE),"")</f>
        <v/>
      </c>
      <c r="S346" s="57" t="str">
        <f>IF(AA346="","",IF(AC346=AC347,(IF(AC346=-1,"","Shoot com o 4º")),IF(AA346=1,"",IF(AC346=AC350,(IF(AC346=-1,"","Shoot com o 1º")),IF(AC346=AC345,(IF(AC346=-1,"","Shoot com o 2º")),"")))))</f>
        <v/>
      </c>
      <c r="T346" s="61" t="str">
        <f>IFERROR(VLOOKUP(J346,AU352:BD357,8,FALSE),"")</f>
        <v/>
      </c>
      <c r="U346" s="62" t="str">
        <f>IFERROR(VLOOKUP(J346,AU352:BD357,9,FALSE),"")</f>
        <v/>
      </c>
      <c r="V346" s="62" t="str">
        <f t="shared" si="330"/>
        <v/>
      </c>
      <c r="W346" s="63" t="str">
        <f>IFERROR(VLOOKUP(J346,AU352:BD357,10,FALSE),"")</f>
        <v/>
      </c>
      <c r="Y346" s="64" t="str">
        <f>IF(AA346="","",IFERROR(VLOOKUP(J346,BG335:BH340,2,FALSE),0))</f>
        <v/>
      </c>
      <c r="Z346" s="65"/>
      <c r="AA346" s="65" t="str">
        <f t="shared" si="323"/>
        <v/>
      </c>
      <c r="AB346" s="66" t="str">
        <f>VLOOKUP(J346,J335:AB340,13,FALSE)</f>
        <v/>
      </c>
      <c r="AC346" s="67" t="str">
        <f t="shared" si="324"/>
        <v/>
      </c>
      <c r="AD346" s="68" t="str">
        <f>IFERROR(LARGE(BF335:BF340,AA346),"")</f>
        <v/>
      </c>
      <c r="AE346" s="35"/>
      <c r="AF346" s="48">
        <f t="shared" si="331"/>
        <v>0</v>
      </c>
      <c r="AG346" s="69" t="str">
        <f t="shared" si="332"/>
        <v/>
      </c>
      <c r="AH346" s="70" t="str">
        <f>IF(AH343=2,"",IF(AH343=3,B327,IF(AH343=4,B327,IF(AH343&gt;=5,B330,""))))</f>
        <v/>
      </c>
      <c r="AI346" s="71" t="str">
        <f t="shared" si="325"/>
        <v/>
      </c>
      <c r="AJ346" s="71" t="str">
        <f t="shared" si="325"/>
        <v/>
      </c>
      <c r="AK346" s="70" t="str">
        <f>IF(AH343=2,"",IF(AH343=3,B328,IF(AH343=4,B329,IF(AH343&gt;=5,B332,""))))</f>
        <v/>
      </c>
      <c r="AL346" s="71" t="str">
        <f t="shared" si="333"/>
        <v/>
      </c>
      <c r="AM346" s="71" t="str">
        <f t="shared" si="333"/>
        <v/>
      </c>
      <c r="AN346" s="71" t="str">
        <f t="shared" si="334"/>
        <v>-</v>
      </c>
      <c r="AO346" s="71" t="str">
        <f t="shared" si="335"/>
        <v>-</v>
      </c>
      <c r="AP346" s="34" t="str">
        <f t="shared" si="326"/>
        <v>-</v>
      </c>
      <c r="AQ346" s="34" t="str">
        <f t="shared" si="327"/>
        <v>-</v>
      </c>
      <c r="AR346" s="34">
        <f t="shared" si="328"/>
        <v>0</v>
      </c>
      <c r="AS346" s="34">
        <f t="shared" si="328"/>
        <v>0</v>
      </c>
      <c r="AT346" s="35"/>
      <c r="AU346" s="35">
        <f t="shared" si="329"/>
        <v>0</v>
      </c>
      <c r="AV346" s="35">
        <f>SUMIFS(AR344:AR358,AH344:AH358,AU346,AK344:AK358,AV343)+SUMIFS(AS344:AS358,AK344:AK358,AU346,AH344:AH358,AV343)</f>
        <v>0</v>
      </c>
      <c r="AW346" s="35">
        <f>SUMIFS(AR344:AR358,AH344:AH358,AU346,AK344:AK358,AW343)+SUMIFS(AS344:AS358,AK344:AK358,AU346,AH344:AH358,AW343)</f>
        <v>0</v>
      </c>
      <c r="AX346" s="35">
        <f>SUMIFS(AR344:AR358,AH344:AH358,AU346,AK344:AK358,AX343)+SUMIFS(AS344:AS358,AK344:AK358,AU346,AH344:AH358,AX343)</f>
        <v>0</v>
      </c>
      <c r="AY346" s="35">
        <f>SUMIFS(AR344:AR358,AH344:AH358,AU346,AK344:AK358,AY343)+SUMIFS(AS344:AS358,AK344:AK358,AU346,AH344:AH358,AY343)</f>
        <v>0</v>
      </c>
      <c r="AZ346" s="35">
        <f>SUMIFS(AR344:AR358,AH344:AH358,AU346,AK344:AK358,AZ343)+SUMIFS(AS344:AS358,AK344:AK358,AU346,AH344:AH358,AZ343)</f>
        <v>0</v>
      </c>
      <c r="BA346" s="35">
        <f>SUMIFS(AR344:AR358,AH344:AH358,AU346,AK344:AK358,BA343)+SUMIFS(AS344:AS358,AK344:AK358,AU346,AH344:AH358,BA343)</f>
        <v>0</v>
      </c>
      <c r="BB346" s="35"/>
      <c r="BC346" s="35"/>
      <c r="BD346" s="35"/>
      <c r="BE346" s="35"/>
      <c r="BF346" s="35"/>
      <c r="BG346" s="35"/>
      <c r="BH346" s="131"/>
      <c r="BI346" s="35"/>
    </row>
    <row r="347" spans="1:61" s="33" customFormat="1" ht="18" hidden="1" customHeight="1" x14ac:dyDescent="0.25">
      <c r="A347" s="56" t="str">
        <f t="shared" si="320"/>
        <v/>
      </c>
      <c r="B347" s="72" t="str">
        <f t="shared" si="321"/>
        <v/>
      </c>
      <c r="C347" s="73"/>
      <c r="D347" s="74"/>
      <c r="E347" s="72" t="str">
        <f t="shared" si="322"/>
        <v/>
      </c>
      <c r="F347" s="75"/>
      <c r="G347" s="76"/>
      <c r="I347" s="56" t="str">
        <f>IF(AA347="","",CONCATENATE(AA347,A326))</f>
        <v/>
      </c>
      <c r="J347" s="57" t="str">
        <f>IF(B330="","",VLOOKUP(AD347,BF335:BG340,2,FALSE))</f>
        <v/>
      </c>
      <c r="K347" s="58" t="str">
        <f>IFERROR(VLOOKUP(J347,AG335:AO340,2,FALSE),"")</f>
        <v/>
      </c>
      <c r="L347" s="59" t="str">
        <f>IFERROR(VLOOKUP(J347,AG335:AO340,3,FALSE),"")</f>
        <v/>
      </c>
      <c r="M347" s="59" t="str">
        <f>IFERROR(VLOOKUP(J347,AG335:AO340,4,FALSE),"")</f>
        <v/>
      </c>
      <c r="N347" s="59" t="str">
        <f>IFERROR(VLOOKUP(J347,AG335:AO340,5,FALSE),"")</f>
        <v/>
      </c>
      <c r="O347" s="59" t="str">
        <f>IFERROR(VLOOKUP(J347,AG335:AO340,6,FALSE),"")</f>
        <v/>
      </c>
      <c r="P347" s="59" t="str">
        <f>IFERROR(VLOOKUP(J347,AG335:AO340,7,FALSE),"")</f>
        <v/>
      </c>
      <c r="Q347" s="59" t="str">
        <f>IFERROR(VLOOKUP(J347,AG335:AO340,8,FALSE),"")</f>
        <v/>
      </c>
      <c r="R347" s="60" t="str">
        <f>IFERROR(VLOOKUP(J347,AG335:AO340,9,FALSE),"")</f>
        <v/>
      </c>
      <c r="S347" s="57" t="str">
        <f>IF(AA347="","",IF(AC347=AC348,(IF(AC347=-1,"","Shoot com o 5º")),IF(AA347=1,"",IF(AC347=AC350,(IF(AC347=-1,"","Shoot com o 1º")),IF(AC347=AC346,(IF(AC347=-1,"","Shoot com o 3º")),"")))))</f>
        <v/>
      </c>
      <c r="T347" s="61" t="str">
        <f>IFERROR(VLOOKUP(J347,AU352:BD357,8,FALSE),"")</f>
        <v/>
      </c>
      <c r="U347" s="62" t="str">
        <f>IFERROR(VLOOKUP(J347,AU352:BD357,9,FALSE),"")</f>
        <v/>
      </c>
      <c r="V347" s="62" t="str">
        <f t="shared" si="330"/>
        <v/>
      </c>
      <c r="W347" s="63" t="str">
        <f>IFERROR(VLOOKUP(J347,AU352:BD357,10,FALSE),"")</f>
        <v/>
      </c>
      <c r="Y347" s="64" t="str">
        <f>IF(AA347="","",IFERROR(VLOOKUP(J347,BG335:BH340,2,FALSE),0))</f>
        <v/>
      </c>
      <c r="Z347" s="65"/>
      <c r="AA347" s="65" t="str">
        <f t="shared" si="323"/>
        <v/>
      </c>
      <c r="AB347" s="66" t="str">
        <f>VLOOKUP(J347,J335:AB340,13,FALSE)</f>
        <v/>
      </c>
      <c r="AC347" s="67" t="str">
        <f t="shared" si="324"/>
        <v/>
      </c>
      <c r="AD347" s="68" t="str">
        <f>IFERROR(LARGE(BF335:BF340,AA347),"")</f>
        <v/>
      </c>
      <c r="AE347" s="35"/>
      <c r="AF347" s="48">
        <f t="shared" si="331"/>
        <v>0</v>
      </c>
      <c r="AG347" s="69" t="str">
        <f t="shared" si="332"/>
        <v/>
      </c>
      <c r="AH347" s="70" t="str">
        <f>IF(AH343=2,"",IF(AH343=3,"",IF(AH343=4,B328,IF(AH343&gt;=5,B328,""))))</f>
        <v/>
      </c>
      <c r="AI347" s="71" t="str">
        <f t="shared" si="325"/>
        <v/>
      </c>
      <c r="AJ347" s="71" t="str">
        <f t="shared" si="325"/>
        <v/>
      </c>
      <c r="AK347" s="70" t="str">
        <f>IF(AH343=2,"",IF(AH343=3,"",IF(AH343=4,B330,IF(AH343&gt;=5,B330,""))))</f>
        <v/>
      </c>
      <c r="AL347" s="71" t="str">
        <f t="shared" si="333"/>
        <v/>
      </c>
      <c r="AM347" s="71" t="str">
        <f t="shared" si="333"/>
        <v/>
      </c>
      <c r="AN347" s="71" t="str">
        <f t="shared" si="334"/>
        <v>-</v>
      </c>
      <c r="AO347" s="71" t="str">
        <f t="shared" si="335"/>
        <v>-</v>
      </c>
      <c r="AP347" s="34" t="str">
        <f t="shared" si="326"/>
        <v>-</v>
      </c>
      <c r="AQ347" s="34" t="str">
        <f t="shared" si="327"/>
        <v>-</v>
      </c>
      <c r="AR347" s="34">
        <f t="shared" si="328"/>
        <v>0</v>
      </c>
      <c r="AS347" s="34">
        <f t="shared" si="328"/>
        <v>0</v>
      </c>
      <c r="AT347" s="35"/>
      <c r="AU347" s="35">
        <f t="shared" si="329"/>
        <v>0</v>
      </c>
      <c r="AV347" s="35">
        <f>SUMIFS(AR344:AR358,AH344:AH358,AU347,AK344:AK358,AV343)+SUMIFS(AS344:AS358,AK344:AK358,AU347,AH344:AH358,AV343)</f>
        <v>0</v>
      </c>
      <c r="AW347" s="35">
        <f>SUMIFS(AR344:AR358,AH344:AH358,AU347,AK344:AK358,AW343)+SUMIFS(AS344:AS358,AK344:AK358,AU347,AH344:AH358,AW343)</f>
        <v>0</v>
      </c>
      <c r="AX347" s="35">
        <f>SUMIFS(AR344:AR358,AH344:AH358,AU347,AK344:AK358,AX343)+SUMIFS(AS344:AS358,AK344:AK358,AU347,AH344:AH358,AX343)</f>
        <v>0</v>
      </c>
      <c r="AY347" s="35">
        <f>SUMIFS(AR344:AR358,AH344:AH358,AU347,AK344:AK358,AY343)+SUMIFS(AS344:AS358,AK344:AK358,AU347,AH344:AH358,AY343)</f>
        <v>0</v>
      </c>
      <c r="AZ347" s="35">
        <f>SUMIFS(AR344:AR358,AH344:AH358,AU347,AK344:AK358,AZ343)+SUMIFS(AS344:AS358,AK344:AK358,AU347,AH344:AH358,AZ343)</f>
        <v>0</v>
      </c>
      <c r="BA347" s="35">
        <f>SUMIFS(AR344:AR358,AH344:AH358,AU347,AK344:AK358,BA343)+SUMIFS(AS344:AS358,AK344:AK358,AU347,AH344:AH358,BA343)</f>
        <v>0</v>
      </c>
      <c r="BB347" s="35"/>
      <c r="BC347" s="35"/>
      <c r="BD347" s="35"/>
      <c r="BE347" s="35"/>
      <c r="BF347" s="35"/>
      <c r="BG347" s="35"/>
      <c r="BH347" s="131"/>
      <c r="BI347" s="35"/>
    </row>
    <row r="348" spans="1:61" s="33" customFormat="1" ht="18" hidden="1" customHeight="1" x14ac:dyDescent="0.25">
      <c r="A348" s="56" t="str">
        <f t="shared" si="320"/>
        <v/>
      </c>
      <c r="B348" s="72" t="str">
        <f t="shared" si="321"/>
        <v/>
      </c>
      <c r="C348" s="73"/>
      <c r="D348" s="74"/>
      <c r="E348" s="72" t="str">
        <f t="shared" si="322"/>
        <v/>
      </c>
      <c r="F348" s="75"/>
      <c r="G348" s="76"/>
      <c r="I348" s="56" t="str">
        <f>IF(AA348="","",CONCATENATE(AA348,A326))</f>
        <v/>
      </c>
      <c r="J348" s="57" t="str">
        <f>IF(B331="","",VLOOKUP(AD348,BF335:BG340,2,FALSE))</f>
        <v/>
      </c>
      <c r="K348" s="58" t="str">
        <f>IFERROR(VLOOKUP(J348,AG335:AO340,2,FALSE),"")</f>
        <v/>
      </c>
      <c r="L348" s="59" t="str">
        <f>IFERROR(VLOOKUP(J348,AG335:AO340,3,FALSE),"")</f>
        <v/>
      </c>
      <c r="M348" s="59" t="str">
        <f>IFERROR(VLOOKUP(J348,AG335:AO340,4,FALSE),"")</f>
        <v/>
      </c>
      <c r="N348" s="59" t="str">
        <f>IFERROR(VLOOKUP(J348,AG335:AO340,5,FALSE),"")</f>
        <v/>
      </c>
      <c r="O348" s="59" t="str">
        <f>IFERROR(VLOOKUP(J348,AG335:AO340,6,FALSE),"")</f>
        <v/>
      </c>
      <c r="P348" s="59" t="str">
        <f>IFERROR(VLOOKUP(J348,AG335:AO340,7,FALSE),"")</f>
        <v/>
      </c>
      <c r="Q348" s="59" t="str">
        <f>IFERROR(VLOOKUP(J348,AG335:AO340,8,FALSE),"")</f>
        <v/>
      </c>
      <c r="R348" s="60" t="str">
        <f>IFERROR(VLOOKUP(J348,AG335:AO340,9,FALSE),"")</f>
        <v/>
      </c>
      <c r="S348" s="57" t="str">
        <f>IF(AA348="","",IF(AC348=AC349,(IF(AC348=-1,"","Shoot com o 6º")),IF(AA348=1,"",IF(AC348=AC350,(IF(AC348=-1,"","Shoot com o 1º")),IF(AC348=AC347,(IF(AC348=-1,"","Shoot com o 4º")),"")))))</f>
        <v/>
      </c>
      <c r="T348" s="61" t="str">
        <f>IFERROR(VLOOKUP(J348,AU352:BD357,8,FALSE),"")</f>
        <v/>
      </c>
      <c r="U348" s="62" t="str">
        <f>IFERROR(VLOOKUP(J348,AU352:BD357,9,FALSE),"")</f>
        <v/>
      </c>
      <c r="V348" s="62" t="str">
        <f t="shared" si="330"/>
        <v/>
      </c>
      <c r="W348" s="63" t="str">
        <f>IFERROR(VLOOKUP(J348,AU352:BD357,10,FALSE),"")</f>
        <v/>
      </c>
      <c r="Y348" s="64" t="str">
        <f>IF(AA348="","",IFERROR(VLOOKUP(J348,BG335:BH340,2,FALSE),0))</f>
        <v/>
      </c>
      <c r="Z348" s="65"/>
      <c r="AA348" s="65" t="str">
        <f t="shared" si="323"/>
        <v/>
      </c>
      <c r="AB348" s="66" t="str">
        <f>VLOOKUP(J348,J335:AB340,13,FALSE)</f>
        <v/>
      </c>
      <c r="AC348" s="67" t="str">
        <f t="shared" si="324"/>
        <v/>
      </c>
      <c r="AD348" s="68" t="str">
        <f>IFERROR(LARGE(BF335:BF340,AA348),"")</f>
        <v/>
      </c>
      <c r="AE348" s="35"/>
      <c r="AF348" s="48">
        <f t="shared" si="331"/>
        <v>0</v>
      </c>
      <c r="AG348" s="69" t="str">
        <f t="shared" si="332"/>
        <v/>
      </c>
      <c r="AH348" s="70" t="str">
        <f>IF(AH343=2,"",IF(AH343=3,"",IF(AH343=4,B327,IF(AH343&gt;=5,B329,""))))</f>
        <v/>
      </c>
      <c r="AI348" s="71" t="str">
        <f t="shared" si="325"/>
        <v/>
      </c>
      <c r="AJ348" s="71" t="str">
        <f t="shared" si="325"/>
        <v/>
      </c>
      <c r="AK348" s="70" t="str">
        <f>IF(AH343=2,"",IF(AH343=3,"",IF(AH343=4,B328,IF(AH343&gt;=5,B331,""))))</f>
        <v/>
      </c>
      <c r="AL348" s="71" t="str">
        <f t="shared" si="333"/>
        <v/>
      </c>
      <c r="AM348" s="71" t="str">
        <f t="shared" si="333"/>
        <v/>
      </c>
      <c r="AN348" s="71" t="str">
        <f t="shared" si="334"/>
        <v>-</v>
      </c>
      <c r="AO348" s="71" t="str">
        <f t="shared" si="335"/>
        <v>-</v>
      </c>
      <c r="AP348" s="34" t="str">
        <f t="shared" si="326"/>
        <v>-</v>
      </c>
      <c r="AQ348" s="34" t="str">
        <f t="shared" si="327"/>
        <v>-</v>
      </c>
      <c r="AR348" s="34">
        <f t="shared" si="328"/>
        <v>0</v>
      </c>
      <c r="AS348" s="34">
        <f t="shared" si="328"/>
        <v>0</v>
      </c>
      <c r="AT348" s="35"/>
      <c r="AU348" s="35">
        <f t="shared" si="329"/>
        <v>0</v>
      </c>
      <c r="AV348" s="35">
        <f>SUMIFS(AR344:AR358,AH344:AH358,AU348,AK344:AK358,AV343)+SUMIFS(AS344:AS358,AK344:AK358,AU348,AH344:AH358,AV343)</f>
        <v>0</v>
      </c>
      <c r="AW348" s="35">
        <f>SUMIFS(AR344:AR358,AH344:AH358,AU348,AK344:AK358,AW343)+SUMIFS(AS344:AS358,AK344:AK358,AU348,AH344:AH358,AW343)</f>
        <v>0</v>
      </c>
      <c r="AX348" s="35">
        <f>SUMIFS(AR344:AR358,AH344:AH358,AU348,AK344:AK358,AX343)+SUMIFS(AS344:AS358,AK344:AK358,AU348,AH344:AH358,AX343)</f>
        <v>0</v>
      </c>
      <c r="AY348" s="35">
        <f>SUMIFS(AR344:AR358,AH344:AH358,AU348,AK344:AK358,AY343)+SUMIFS(AS344:AS358,AK344:AK358,AU348,AH344:AH358,AY343)</f>
        <v>0</v>
      </c>
      <c r="AZ348" s="35">
        <f>SUMIFS(AR344:AR358,AH344:AH358,AU348,AK344:AK358,AZ343)+SUMIFS(AS344:AS358,AK344:AK358,AU348,AH344:AH358,AZ343)</f>
        <v>0</v>
      </c>
      <c r="BA348" s="35">
        <f>SUMIFS(AR344:AR358,AH344:AH358,AU348,AK344:AK358,BA343)+SUMIFS(AS344:AS358,AK344:AK358,AU348,AH344:AH358,BA343)</f>
        <v>0</v>
      </c>
      <c r="BB348" s="35"/>
      <c r="BC348" s="35"/>
      <c r="BD348" s="35"/>
      <c r="BE348" s="35"/>
      <c r="BF348" s="35"/>
      <c r="BG348" s="35"/>
      <c r="BH348" s="131"/>
      <c r="BI348" s="35"/>
    </row>
    <row r="349" spans="1:61" s="33" customFormat="1" ht="18" hidden="1" customHeight="1" x14ac:dyDescent="0.25">
      <c r="A349" s="56" t="str">
        <f t="shared" si="320"/>
        <v/>
      </c>
      <c r="B349" s="72" t="str">
        <f t="shared" si="321"/>
        <v/>
      </c>
      <c r="C349" s="73"/>
      <c r="D349" s="74"/>
      <c r="E349" s="72" t="str">
        <f t="shared" si="322"/>
        <v/>
      </c>
      <c r="F349" s="75"/>
      <c r="G349" s="76"/>
      <c r="I349" s="56" t="str">
        <f>IF(AA349="","",CONCATENATE(AA349,A326))</f>
        <v/>
      </c>
      <c r="J349" s="57" t="str">
        <f>IF(B332="","",VLOOKUP(AD349,BF335:BG340,2,FALSE))</f>
        <v/>
      </c>
      <c r="K349" s="58" t="str">
        <f>IFERROR(VLOOKUP(J349,AG335:AO340,2,FALSE),"")</f>
        <v/>
      </c>
      <c r="L349" s="59" t="str">
        <f>IFERROR(VLOOKUP(J349,AG335:AO340,3,FALSE),"")</f>
        <v/>
      </c>
      <c r="M349" s="59" t="str">
        <f>IFERROR(VLOOKUP(J349,AG335:AO340,4,FALSE),"")</f>
        <v/>
      </c>
      <c r="N349" s="59" t="str">
        <f>IFERROR(VLOOKUP(J349,AG335:AO340,5,FALSE),"")</f>
        <v/>
      </c>
      <c r="O349" s="59" t="str">
        <f>IFERROR(VLOOKUP(J349,AG335:AO340,6,FALSE),"")</f>
        <v/>
      </c>
      <c r="P349" s="59" t="str">
        <f>IFERROR(VLOOKUP(J349,AG335:AO340,7,FALSE),"")</f>
        <v/>
      </c>
      <c r="Q349" s="59" t="str">
        <f>IFERROR(VLOOKUP(J349,AG335:AO340,8,FALSE),"")</f>
        <v/>
      </c>
      <c r="R349" s="60" t="str">
        <f>IFERROR(VLOOKUP(J349,AG335:AO340,9,FALSE),"")</f>
        <v/>
      </c>
      <c r="S349" s="57" t="str">
        <f>IF(AA349="","",IF(AC349=AC350,(IF(AC349=-1,"","Shoot com o 1º")),IF(AA349=1,"",IF(AC349=AC350,(IF(AC349=-1,"","Shoot com o 1º")),IF(AC349=AC348,(IF(AC349=-1,"","Shoot com o 5º")),"")))))</f>
        <v/>
      </c>
      <c r="T349" s="61" t="str">
        <f>IFERROR(VLOOKUP(J349,AU352:BD357,8,FALSE),"")</f>
        <v/>
      </c>
      <c r="U349" s="62" t="str">
        <f>IFERROR(VLOOKUP(J349,AU352:BD357,9,FALSE),"")</f>
        <v/>
      </c>
      <c r="V349" s="62" t="str">
        <f t="shared" si="330"/>
        <v/>
      </c>
      <c r="W349" s="63" t="str">
        <f>IFERROR(VLOOKUP(J349,AU352:BD357,10,FALSE),"")</f>
        <v/>
      </c>
      <c r="Y349" s="64" t="str">
        <f>IF(AA349="","",IFERROR(VLOOKUP(J349,BG335:BH340,2,FALSE),0))</f>
        <v/>
      </c>
      <c r="Z349" s="65"/>
      <c r="AA349" s="65" t="str">
        <f t="shared" si="323"/>
        <v/>
      </c>
      <c r="AB349" s="66" t="str">
        <f>VLOOKUP(J349,J335:AB340,13,FALSE)</f>
        <v/>
      </c>
      <c r="AC349" s="67" t="str">
        <f t="shared" si="324"/>
        <v/>
      </c>
      <c r="AD349" s="68" t="str">
        <f>IFERROR(LARGE(BF335:BF340,AA349),"")</f>
        <v/>
      </c>
      <c r="AE349" s="35"/>
      <c r="AF349" s="48">
        <f t="shared" si="331"/>
        <v>0</v>
      </c>
      <c r="AG349" s="69" t="str">
        <f t="shared" si="332"/>
        <v/>
      </c>
      <c r="AH349" s="70" t="str">
        <f>IF(AH343=2,"",IF(AH343=3,"",IF(AH343=4,B329,IF(AH343&gt;=5,B327,""))))</f>
        <v/>
      </c>
      <c r="AI349" s="71" t="str">
        <f t="shared" si="325"/>
        <v/>
      </c>
      <c r="AJ349" s="71" t="str">
        <f t="shared" si="325"/>
        <v/>
      </c>
      <c r="AK349" s="70" t="str">
        <f>IF(AH343=2,"",IF(AH343=3,"",IF(AH343=4,B330,IF(AH343&gt;=5,B332,""))))</f>
        <v/>
      </c>
      <c r="AL349" s="71" t="str">
        <f t="shared" si="333"/>
        <v/>
      </c>
      <c r="AM349" s="71" t="str">
        <f t="shared" si="333"/>
        <v/>
      </c>
      <c r="AN349" s="71" t="str">
        <f t="shared" si="334"/>
        <v>-</v>
      </c>
      <c r="AO349" s="71" t="str">
        <f t="shared" si="335"/>
        <v>-</v>
      </c>
      <c r="AP349" s="34" t="str">
        <f t="shared" si="326"/>
        <v>-</v>
      </c>
      <c r="AQ349" s="34" t="str">
        <f t="shared" si="327"/>
        <v>-</v>
      </c>
      <c r="AR349" s="34">
        <f t="shared" si="328"/>
        <v>0</v>
      </c>
      <c r="AS349" s="34">
        <f t="shared" si="328"/>
        <v>0</v>
      </c>
      <c r="AT349" s="35"/>
      <c r="AU349" s="35">
        <f t="shared" si="329"/>
        <v>0</v>
      </c>
      <c r="AV349" s="35">
        <f>SUMIFS(AR344:AR358,AH344:AH358,AU349,AK344:AK358,AV343)+SUMIFS(AS344:AS358,AK344:AK358,AU349,AH344:AH358,AV343)</f>
        <v>0</v>
      </c>
      <c r="AW349" s="35">
        <f>SUMIFS(AR344:AR358,AH344:AH358,AU349,AK344:AK358,AW343)+SUMIFS(AS344:AS358,AK344:AK358,AU349,AH344:AH358,AW343)</f>
        <v>0</v>
      </c>
      <c r="AX349" s="35">
        <f>SUMIFS(AR344:AR358,AH344:AH358,AU349,AK344:AK358,AX343)+SUMIFS(AS344:AS358,AK344:AK358,AU349,AH344:AH358,AX343)</f>
        <v>0</v>
      </c>
      <c r="AY349" s="35">
        <f>SUMIFS(AR344:AR358,AH344:AH358,AU349,AK344:AK358,AY343)+SUMIFS(AS344:AS358,AK344:AK358,AU349,AH344:AH358,AY343)</f>
        <v>0</v>
      </c>
      <c r="AZ349" s="35">
        <f>SUMIFS(AR344:AR358,AH344:AH358,AU349,AK344:AK358,AZ343)+SUMIFS(AS344:AS358,AK344:AK358,AU349,AH344:AH358,AZ343)</f>
        <v>0</v>
      </c>
      <c r="BA349" s="35">
        <f>SUMIFS(AR344:AR358,AH344:AH358,AU349,AK344:AK358,BA343)+SUMIFS(AS344:AS358,AK344:AK358,AU349,AH344:AH358,BA343)</f>
        <v>0</v>
      </c>
      <c r="BB349" s="35"/>
      <c r="BC349" s="35"/>
      <c r="BD349" s="35"/>
      <c r="BE349" s="35"/>
      <c r="BF349" s="35"/>
      <c r="BG349" s="35"/>
      <c r="BH349" s="131"/>
      <c r="BI349" s="35"/>
    </row>
    <row r="350" spans="1:61" s="33" customFormat="1" ht="18" hidden="1" customHeight="1" x14ac:dyDescent="0.25">
      <c r="A350" s="56" t="str">
        <f t="shared" si="320"/>
        <v/>
      </c>
      <c r="B350" s="72" t="str">
        <f t="shared" si="321"/>
        <v/>
      </c>
      <c r="C350" s="73"/>
      <c r="D350" s="74"/>
      <c r="E350" s="72" t="str">
        <f t="shared" si="322"/>
        <v/>
      </c>
      <c r="F350" s="75"/>
      <c r="G350" s="76"/>
      <c r="Y350" s="34"/>
      <c r="Z350" s="35"/>
      <c r="AA350" s="35"/>
      <c r="AB350" s="66" t="str">
        <f>AB344</f>
        <v/>
      </c>
      <c r="AC350" s="67" t="str">
        <f>AC344</f>
        <v/>
      </c>
      <c r="AD350" s="37"/>
      <c r="AE350" s="35"/>
      <c r="AF350" s="48">
        <f t="shared" si="331"/>
        <v>0</v>
      </c>
      <c r="AG350" s="69" t="str">
        <f t="shared" si="332"/>
        <v/>
      </c>
      <c r="AH350" s="70" t="str">
        <f>IF(AH343=2,"",IF(AH343=3,"",IF(AH343=4,"",IF(AH343&gt;=5,B327,""))))</f>
        <v/>
      </c>
      <c r="AI350" s="71" t="str">
        <f t="shared" si="325"/>
        <v/>
      </c>
      <c r="AJ350" s="71" t="str">
        <f t="shared" si="325"/>
        <v/>
      </c>
      <c r="AK350" s="70" t="str">
        <f>IF(AH343=2,"",IF(AH343=3,"",IF(AH343=4,"",IF(AH343&gt;=5,B330,""))))</f>
        <v/>
      </c>
      <c r="AL350" s="71" t="str">
        <f t="shared" si="333"/>
        <v/>
      </c>
      <c r="AM350" s="71" t="str">
        <f t="shared" si="333"/>
        <v/>
      </c>
      <c r="AN350" s="71" t="str">
        <f t="shared" si="334"/>
        <v>-</v>
      </c>
      <c r="AO350" s="71" t="str">
        <f t="shared" si="335"/>
        <v>-</v>
      </c>
      <c r="AP350" s="34" t="str">
        <f t="shared" si="326"/>
        <v>-</v>
      </c>
      <c r="AQ350" s="34" t="str">
        <f t="shared" si="327"/>
        <v>-</v>
      </c>
      <c r="AR350" s="34">
        <f t="shared" si="328"/>
        <v>0</v>
      </c>
      <c r="AS350" s="34">
        <f t="shared" si="328"/>
        <v>0</v>
      </c>
      <c r="AT350" s="35"/>
      <c r="AU350" s="35"/>
      <c r="AV350" s="35"/>
      <c r="AW350" s="35"/>
      <c r="AX350" s="35"/>
      <c r="AY350" s="35"/>
      <c r="AZ350" s="35"/>
      <c r="BA350" s="35"/>
      <c r="BB350" s="35" t="s">
        <v>13</v>
      </c>
      <c r="BC350" s="35" t="s">
        <v>14</v>
      </c>
      <c r="BD350" s="35" t="s">
        <v>16</v>
      </c>
      <c r="BE350" s="35"/>
      <c r="BF350" s="35"/>
      <c r="BG350" s="35"/>
      <c r="BH350" s="131"/>
      <c r="BI350" s="35"/>
    </row>
    <row r="351" spans="1:61" s="33" customFormat="1" ht="18" hidden="1" customHeight="1" x14ac:dyDescent="0.25">
      <c r="A351" s="56" t="str">
        <f t="shared" si="320"/>
        <v/>
      </c>
      <c r="B351" s="72" t="str">
        <f t="shared" si="321"/>
        <v/>
      </c>
      <c r="C351" s="73"/>
      <c r="D351" s="74"/>
      <c r="E351" s="72" t="str">
        <f t="shared" si="322"/>
        <v/>
      </c>
      <c r="F351" s="75"/>
      <c r="G351" s="76"/>
      <c r="Y351" s="34"/>
      <c r="Z351" s="35"/>
      <c r="AA351" s="35"/>
      <c r="AB351" s="36"/>
      <c r="AC351" s="36"/>
      <c r="AD351" s="37"/>
      <c r="AE351" s="35"/>
      <c r="AF351" s="48">
        <f t="shared" si="331"/>
        <v>0</v>
      </c>
      <c r="AG351" s="69" t="str">
        <f t="shared" si="332"/>
        <v/>
      </c>
      <c r="AH351" s="70" t="str">
        <f>IF(AH343=2,"",IF(AH343=3,"",IF(AH343=4,"",IF(AH343&gt;=5,B328,""))))</f>
        <v/>
      </c>
      <c r="AI351" s="71" t="str">
        <f t="shared" si="325"/>
        <v/>
      </c>
      <c r="AJ351" s="71" t="str">
        <f t="shared" si="325"/>
        <v/>
      </c>
      <c r="AK351" s="70" t="str">
        <f>IF(AH343=2,"",IF(AH343=3,"",IF(AH343=4,"",IF(AH343&gt;=5,B331,""))))</f>
        <v/>
      </c>
      <c r="AL351" s="71" t="str">
        <f t="shared" si="333"/>
        <v/>
      </c>
      <c r="AM351" s="71" t="str">
        <f t="shared" si="333"/>
        <v/>
      </c>
      <c r="AN351" s="71" t="str">
        <f t="shared" si="334"/>
        <v>-</v>
      </c>
      <c r="AO351" s="71" t="str">
        <f t="shared" si="335"/>
        <v>-</v>
      </c>
      <c r="AP351" s="34" t="str">
        <f t="shared" si="326"/>
        <v>-</v>
      </c>
      <c r="AQ351" s="34" t="str">
        <f t="shared" si="327"/>
        <v>-</v>
      </c>
      <c r="AR351" s="34">
        <f t="shared" si="328"/>
        <v>0</v>
      </c>
      <c r="AS351" s="34">
        <f t="shared" si="328"/>
        <v>0</v>
      </c>
      <c r="AT351" s="35"/>
      <c r="AU351" s="49" t="s">
        <v>22</v>
      </c>
      <c r="AV351" s="35">
        <f t="shared" ref="AV351:BA351" si="336">AV343</f>
        <v>0</v>
      </c>
      <c r="AW351" s="35">
        <f t="shared" si="336"/>
        <v>0</v>
      </c>
      <c r="AX351" s="35">
        <f t="shared" si="336"/>
        <v>0</v>
      </c>
      <c r="AY351" s="35">
        <f t="shared" si="336"/>
        <v>0</v>
      </c>
      <c r="AZ351" s="35">
        <f t="shared" si="336"/>
        <v>0</v>
      </c>
      <c r="BA351" s="35">
        <f t="shared" si="336"/>
        <v>0</v>
      </c>
      <c r="BB351" s="35" t="s">
        <v>41</v>
      </c>
      <c r="BC351" s="35" t="str">
        <f>AU358</f>
        <v>Sofridos</v>
      </c>
      <c r="BD351" s="35" t="s">
        <v>42</v>
      </c>
      <c r="BE351" s="35"/>
      <c r="BF351" s="35"/>
      <c r="BG351" s="35"/>
      <c r="BH351" s="131"/>
      <c r="BI351" s="35"/>
    </row>
    <row r="352" spans="1:61" s="33" customFormat="1" ht="18" hidden="1" customHeight="1" x14ac:dyDescent="0.25">
      <c r="A352" s="56" t="str">
        <f t="shared" si="320"/>
        <v/>
      </c>
      <c r="B352" s="72" t="str">
        <f t="shared" si="321"/>
        <v/>
      </c>
      <c r="C352" s="73"/>
      <c r="D352" s="74"/>
      <c r="E352" s="72" t="str">
        <f t="shared" si="322"/>
        <v/>
      </c>
      <c r="F352" s="75"/>
      <c r="G352" s="76"/>
      <c r="Y352" s="34"/>
      <c r="Z352" s="35"/>
      <c r="AA352" s="35"/>
      <c r="AB352" s="36"/>
      <c r="AC352" s="36"/>
      <c r="AD352" s="36"/>
      <c r="AE352" s="35"/>
      <c r="AF352" s="48">
        <f t="shared" si="331"/>
        <v>0</v>
      </c>
      <c r="AG352" s="69" t="str">
        <f t="shared" si="332"/>
        <v/>
      </c>
      <c r="AH352" s="70" t="str">
        <f>IF(AH343=2,"",IF(AH343=3,"",IF(AH343=4,"",IF(AH343&gt;=5,B329,""))))</f>
        <v/>
      </c>
      <c r="AI352" s="71" t="str">
        <f t="shared" si="325"/>
        <v/>
      </c>
      <c r="AJ352" s="71" t="str">
        <f t="shared" si="325"/>
        <v/>
      </c>
      <c r="AK352" s="70" t="str">
        <f>IF(AH343=2,"",IF(AH343=3,"",IF(AH343=4,"",IF(AH343&gt;=5,B332,""))))</f>
        <v/>
      </c>
      <c r="AL352" s="71" t="str">
        <f t="shared" si="333"/>
        <v/>
      </c>
      <c r="AM352" s="71" t="str">
        <f t="shared" si="333"/>
        <v/>
      </c>
      <c r="AN352" s="71" t="str">
        <f t="shared" si="334"/>
        <v>-</v>
      </c>
      <c r="AO352" s="71" t="str">
        <f t="shared" si="335"/>
        <v>-</v>
      </c>
      <c r="AP352" s="34" t="str">
        <f t="shared" si="326"/>
        <v>-</v>
      </c>
      <c r="AQ352" s="34" t="str">
        <f t="shared" si="327"/>
        <v>-</v>
      </c>
      <c r="AR352" s="34">
        <f t="shared" si="328"/>
        <v>0</v>
      </c>
      <c r="AS352" s="34">
        <f t="shared" si="328"/>
        <v>0</v>
      </c>
      <c r="AT352" s="35"/>
      <c r="AU352" s="35">
        <f t="shared" ref="AU352:AU357" si="337">AU344</f>
        <v>0</v>
      </c>
      <c r="AV352" s="35">
        <f>SUMIFS(AL344:AL358,AH344:AH358,AU352,AK344:AK358,AV343)+SUMIFS(AM344:AM358,AK344:AK358,AU352,AH344:AH358,AV343)</f>
        <v>0</v>
      </c>
      <c r="AW352" s="35">
        <f>SUMIFS(AL344:AL358,AH344:AH358,AU352,AK344:AK358,AW343)+SUMIFS(AM344:AM358,AK344:AK358,AU352,AH344:AH358,AW343)</f>
        <v>0</v>
      </c>
      <c r="AX352" s="35">
        <f>SUMIFS(AL344:AL358,AH344:AH358,AU352,AK344:AK358,AX343)+SUMIFS(AM344:AM358,AK344:AK358,AU352,AH344:AH358,AX343)</f>
        <v>0</v>
      </c>
      <c r="AY352" s="35">
        <f>SUMIFS(AL344:AL358,AH344:AH358,AU352,AK344:AK358,AY343)+SUMIFS(AM344:AM358,AK344:AK358,AU352,AH344:AH358,AY343)</f>
        <v>0</v>
      </c>
      <c r="AZ352" s="35">
        <f>SUMIFS(AL344:AL358,AH344:AH358,AU352,AK344:AK358,AZ343)+SUMIFS(AM344:AM358,AK344:AK358,AU352,AH344:AH358,AZ343)</f>
        <v>0</v>
      </c>
      <c r="BA352" s="35">
        <f>SUMIFS(AL344:AL358,AH344:AH358,AU352,AK344:AK358,BA343)+SUMIFS(AM344:AM358,AK344:AK358,AU352,AH344:AH358,BA343)</f>
        <v>0</v>
      </c>
      <c r="BB352" s="35">
        <f>SUM(AV352:BA352)</f>
        <v>0</v>
      </c>
      <c r="BC352" s="35">
        <f>AV358</f>
        <v>0</v>
      </c>
      <c r="BD352" s="77">
        <f>(SUMIFS(AN344:AN358,AH344:AH358,AU352)+SUMIFS(AO344:AO358,AK344:AK358,AU352))</f>
        <v>0</v>
      </c>
      <c r="BE352" s="35"/>
      <c r="BF352" s="35"/>
      <c r="BG352" s="35"/>
      <c r="BH352" s="131"/>
      <c r="BI352" s="35"/>
    </row>
    <row r="353" spans="1:61" s="33" customFormat="1" ht="18" hidden="1" customHeight="1" x14ac:dyDescent="0.25">
      <c r="A353" s="56" t="str">
        <f t="shared" si="320"/>
        <v/>
      </c>
      <c r="B353" s="72" t="str">
        <f t="shared" si="321"/>
        <v/>
      </c>
      <c r="C353" s="73"/>
      <c r="D353" s="74"/>
      <c r="E353" s="72" t="str">
        <f t="shared" si="322"/>
        <v/>
      </c>
      <c r="F353" s="75"/>
      <c r="G353" s="76"/>
      <c r="Y353" s="34"/>
      <c r="Z353" s="35"/>
      <c r="AA353" s="35"/>
      <c r="AB353" s="36"/>
      <c r="AC353" s="36"/>
      <c r="AD353" s="37"/>
      <c r="AE353" s="35"/>
      <c r="AF353" s="48">
        <f t="shared" si="331"/>
        <v>0</v>
      </c>
      <c r="AG353" s="69" t="str">
        <f t="shared" si="332"/>
        <v/>
      </c>
      <c r="AH353" s="70" t="str">
        <f>IF(AH343=2,"",IF(AH343=3,"",IF(AH343=4,"",IF(AH343&gt;=5,B327,""))))</f>
        <v/>
      </c>
      <c r="AI353" s="71" t="str">
        <f t="shared" si="325"/>
        <v/>
      </c>
      <c r="AJ353" s="71" t="str">
        <f t="shared" si="325"/>
        <v/>
      </c>
      <c r="AK353" s="70" t="str">
        <f>IF(AH343=2,"",IF(AH343=3,"",IF(AH343=4,"",IF(AH343&gt;=5,B329,""))))</f>
        <v/>
      </c>
      <c r="AL353" s="71" t="str">
        <f t="shared" si="333"/>
        <v/>
      </c>
      <c r="AM353" s="71" t="str">
        <f t="shared" si="333"/>
        <v/>
      </c>
      <c r="AN353" s="71" t="str">
        <f t="shared" si="334"/>
        <v>-</v>
      </c>
      <c r="AO353" s="71" t="str">
        <f t="shared" si="335"/>
        <v>-</v>
      </c>
      <c r="AP353" s="34" t="str">
        <f t="shared" si="326"/>
        <v>-</v>
      </c>
      <c r="AQ353" s="34" t="str">
        <f t="shared" si="327"/>
        <v>-</v>
      </c>
      <c r="AR353" s="34">
        <f t="shared" si="328"/>
        <v>0</v>
      </c>
      <c r="AS353" s="34">
        <f t="shared" si="328"/>
        <v>0</v>
      </c>
      <c r="AT353" s="35"/>
      <c r="AU353" s="35">
        <f t="shared" si="337"/>
        <v>0</v>
      </c>
      <c r="AV353" s="35">
        <f>SUMIFS(AL344:AL358,AH344:AH358,AU353,AK344:AK358,AV343)+SUMIFS(AM344:AM358,AK344:AK358,AU353,AH344:AH358,AV343)</f>
        <v>0</v>
      </c>
      <c r="AW353" s="35">
        <f>SUMIFS(AL344:AL358,AH344:AH358,AU353,AK344:AK358,AW343)+SUMIFS(AM344:AM358,AK344:AK358,AU353,AH344:AH358,AW343)</f>
        <v>0</v>
      </c>
      <c r="AX353" s="35">
        <f>SUMIFS(AL344:AL358,AH344:AH358,AU353,AK344:AK358,AX343)+SUMIFS(AM344:AM358,AK344:AK358,AU353,AH344:AH358,AX343)</f>
        <v>0</v>
      </c>
      <c r="AY353" s="35">
        <f>SUMIFS(AL344:AL358,AH344:AH358,AU353,AK344:AK358,AY343)+SUMIFS(AM344:AM358,AK344:AK358,AU353,AH344:AH358,AY343)</f>
        <v>0</v>
      </c>
      <c r="AZ353" s="35">
        <f>SUMIFS(AL344:AL358,AH344:AH358,AU353,AK344:AK358,AZ343)+SUMIFS(AM344:AM358,AK344:AK358,AU353,AH344:AH358,AZ343)</f>
        <v>0</v>
      </c>
      <c r="BA353" s="35">
        <f>SUMIFS(AL344:AL358,AH344:AH358,AU353,AK344:AK358,BA343)+SUMIFS(AM344:AM358,AK344:AK358,AU353,AH344:AH358,BA343)</f>
        <v>0</v>
      </c>
      <c r="BB353" s="35">
        <f t="shared" ref="BB353:BB357" si="338">SUM(AV353:BA353)</f>
        <v>0</v>
      </c>
      <c r="BC353" s="35">
        <f>AW358</f>
        <v>0</v>
      </c>
      <c r="BD353" s="77">
        <f>(SUMIFS(AN344:AN358,AH344:AH358,AU353)+SUMIFS(AO344:AO358,AK344:AK358,AU353))</f>
        <v>0</v>
      </c>
      <c r="BE353" s="35"/>
      <c r="BF353" s="35"/>
      <c r="BG353" s="35"/>
      <c r="BH353" s="131"/>
      <c r="BI353" s="35"/>
    </row>
    <row r="354" spans="1:61" s="33" customFormat="1" ht="18" hidden="1" customHeight="1" x14ac:dyDescent="0.25">
      <c r="A354" s="56" t="str">
        <f t="shared" si="320"/>
        <v/>
      </c>
      <c r="B354" s="72" t="str">
        <f t="shared" si="321"/>
        <v/>
      </c>
      <c r="C354" s="73"/>
      <c r="D354" s="74"/>
      <c r="E354" s="72" t="str">
        <f t="shared" si="322"/>
        <v/>
      </c>
      <c r="F354" s="75"/>
      <c r="G354" s="76"/>
      <c r="Y354" s="34"/>
      <c r="Z354" s="35"/>
      <c r="AA354" s="35"/>
      <c r="AB354" s="36"/>
      <c r="AC354" s="36"/>
      <c r="AD354" s="36"/>
      <c r="AE354" s="35"/>
      <c r="AF354" s="48">
        <f t="shared" si="331"/>
        <v>0</v>
      </c>
      <c r="AG354" s="69" t="str">
        <f t="shared" si="332"/>
        <v/>
      </c>
      <c r="AH354" s="70" t="str">
        <f>IF(AH343=2,"",IF(AH343=3,"",IF(AH343=4,"",IF(AH343&gt;=5,B330,""))))</f>
        <v/>
      </c>
      <c r="AI354" s="71" t="str">
        <f t="shared" si="325"/>
        <v/>
      </c>
      <c r="AJ354" s="71" t="str">
        <f t="shared" si="325"/>
        <v/>
      </c>
      <c r="AK354" s="70" t="str">
        <f>IF(AH343=2,"",IF(AH343=3,"",IF(AH343=4,"",IF(AH343&gt;=5,B331,""))))</f>
        <v/>
      </c>
      <c r="AL354" s="71" t="str">
        <f t="shared" si="333"/>
        <v/>
      </c>
      <c r="AM354" s="71" t="str">
        <f t="shared" si="333"/>
        <v/>
      </c>
      <c r="AN354" s="71" t="str">
        <f t="shared" si="334"/>
        <v>-</v>
      </c>
      <c r="AO354" s="71" t="str">
        <f t="shared" si="335"/>
        <v>-</v>
      </c>
      <c r="AP354" s="34" t="str">
        <f t="shared" si="326"/>
        <v>-</v>
      </c>
      <c r="AQ354" s="34" t="str">
        <f t="shared" si="327"/>
        <v>-</v>
      </c>
      <c r="AR354" s="34">
        <f t="shared" si="328"/>
        <v>0</v>
      </c>
      <c r="AS354" s="34">
        <f t="shared" si="328"/>
        <v>0</v>
      </c>
      <c r="AT354" s="35"/>
      <c r="AU354" s="35">
        <f t="shared" si="337"/>
        <v>0</v>
      </c>
      <c r="AV354" s="35">
        <f>SUMIFS(AL344:AL358,AH344:AH358,AU354,AK344:AK358,AV343)+SUMIFS(AM344:AM358,AK344:AK358,AU354,AH344:AH358,AV343)</f>
        <v>0</v>
      </c>
      <c r="AW354" s="35">
        <f>SUMIFS(AL344:AL358,AH344:AH358,AU354,AK344:AK358,AW343)+SUMIFS(AM344:AM358,AK344:AK358,AU354,AH344:AH358,AW343)</f>
        <v>0</v>
      </c>
      <c r="AX354" s="35">
        <f>SUMIFS(AL344:AL358,AH344:AH358,AU354,AK344:AK358,AX343)+SUMIFS(AM344:AM358,AK344:AK358,AU354,AH344:AH358,AX343)</f>
        <v>0</v>
      </c>
      <c r="AY354" s="35">
        <f>SUMIFS(AL344:AL358,AH344:AH358,AU354,AK344:AK358,AY343)+SUMIFS(AM344:AM358,AK344:AK358,AU354,AH344:AH358,AY343)</f>
        <v>0</v>
      </c>
      <c r="AZ354" s="35">
        <f>SUMIFS(AL344:AL358,AH344:AH358,AU354,AK344:AK358,AZ343)+SUMIFS(AM344:AM358,AK344:AK358,AU354,AH344:AH358,AZ343)</f>
        <v>0</v>
      </c>
      <c r="BA354" s="35">
        <f>SUMIFS(AL344:AL358,AH344:AH358,AU354,AK344:AK358,BA343)+SUMIFS(AM344:AM358,AK344:AK358,AU354,AH344:AH358,BA343)</f>
        <v>0</v>
      </c>
      <c r="BB354" s="35">
        <f t="shared" si="338"/>
        <v>0</v>
      </c>
      <c r="BC354" s="35">
        <f>AX358</f>
        <v>0</v>
      </c>
      <c r="BD354" s="77">
        <f>(SUMIFS(AN344:AN358,AH344:AH358,AU354)+SUMIFS(AO344:AO358,AK344:AK358,AU354))</f>
        <v>0</v>
      </c>
      <c r="BE354" s="35"/>
      <c r="BF354" s="35"/>
      <c r="BG354" s="35"/>
      <c r="BH354" s="131"/>
      <c r="BI354" s="35"/>
    </row>
    <row r="355" spans="1:61" s="33" customFormat="1" ht="18" hidden="1" customHeight="1" x14ac:dyDescent="0.25">
      <c r="A355" s="56" t="str">
        <f t="shared" si="320"/>
        <v/>
      </c>
      <c r="B355" s="72" t="str">
        <f t="shared" si="321"/>
        <v/>
      </c>
      <c r="C355" s="73"/>
      <c r="D355" s="74"/>
      <c r="E355" s="72" t="str">
        <f t="shared" si="322"/>
        <v/>
      </c>
      <c r="F355" s="75"/>
      <c r="G355" s="76"/>
      <c r="Y355" s="34"/>
      <c r="Z355" s="35"/>
      <c r="AA355" s="35"/>
      <c r="AB355" s="36"/>
      <c r="AC355" s="36"/>
      <c r="AD355" s="36"/>
      <c r="AE355" s="35"/>
      <c r="AF355" s="48">
        <f t="shared" si="331"/>
        <v>0</v>
      </c>
      <c r="AG355" s="69" t="str">
        <f t="shared" si="332"/>
        <v/>
      </c>
      <c r="AH355" s="70" t="str">
        <f>IF(AH343=2,"",IF(AH343=3,"",IF(AH343=4,"",IF(AH343&gt;=5,B328,""))))</f>
        <v/>
      </c>
      <c r="AI355" s="71" t="str">
        <f t="shared" si="325"/>
        <v/>
      </c>
      <c r="AJ355" s="71" t="str">
        <f t="shared" si="325"/>
        <v/>
      </c>
      <c r="AK355" s="70" t="str">
        <f>IF(AH343=2,"",IF(AH343=3,"",IF(AH343=4,"",IF(AH343&gt;=5,B332,""))))</f>
        <v/>
      </c>
      <c r="AL355" s="71" t="str">
        <f t="shared" si="333"/>
        <v/>
      </c>
      <c r="AM355" s="71" t="str">
        <f t="shared" si="333"/>
        <v/>
      </c>
      <c r="AN355" s="71" t="str">
        <f t="shared" si="334"/>
        <v>-</v>
      </c>
      <c r="AO355" s="71" t="str">
        <f t="shared" si="335"/>
        <v>-</v>
      </c>
      <c r="AP355" s="34" t="str">
        <f t="shared" si="326"/>
        <v>-</v>
      </c>
      <c r="AQ355" s="34" t="str">
        <f t="shared" si="327"/>
        <v>-</v>
      </c>
      <c r="AR355" s="34">
        <f t="shared" si="328"/>
        <v>0</v>
      </c>
      <c r="AS355" s="34">
        <f t="shared" si="328"/>
        <v>0</v>
      </c>
      <c r="AT355" s="35"/>
      <c r="AU355" s="35">
        <f t="shared" si="337"/>
        <v>0</v>
      </c>
      <c r="AV355" s="35">
        <f>SUMIFS(AL344:AL358,AH344:AH358,AU355,AK344:AK358,AV343)+SUMIFS(AM344:AM358,AK344:AK358,AU355,AH344:AH358,AV343)</f>
        <v>0</v>
      </c>
      <c r="AW355" s="35">
        <f>SUMIFS(AL344:AL358,AH344:AH358,AU355,AK344:AK358,AW343)+SUMIFS(AM344:AM358,AK344:AK358,AU355,AH344:AH358,AW343)</f>
        <v>0</v>
      </c>
      <c r="AX355" s="35">
        <f>SUMIFS(AL344:AL358,AH344:AH358,AU355,AK344:AK358,AX343)+SUMIFS(AM344:AM358,AK344:AK358,AU355,AH344:AH358,AX343)</f>
        <v>0</v>
      </c>
      <c r="AY355" s="35">
        <f>SUMIFS(AL344:AL358,AH344:AH358,AU355,AK344:AK358,AY343)+SUMIFS(AM344:AM358,AK344:AK358,AU355,AH344:AH358,AY343)</f>
        <v>0</v>
      </c>
      <c r="AZ355" s="35">
        <f>SUMIFS(AL344:AL358,AH344:AH358,AU355,AK344:AK358,AZ343)+SUMIFS(AM344:AM358,AK344:AK358,AU355,AH344:AH358,AZ343)</f>
        <v>0</v>
      </c>
      <c r="BA355" s="35">
        <f>SUMIFS(AL344:AL358,AH344:AH358,AU355,AK344:AK358,BA343)+SUMIFS(AM344:AM358,AK344:AK358,AU355,AH344:AH358,BA343)</f>
        <v>0</v>
      </c>
      <c r="BB355" s="35">
        <f t="shared" si="338"/>
        <v>0</v>
      </c>
      <c r="BC355" s="35">
        <f>AY358</f>
        <v>0</v>
      </c>
      <c r="BD355" s="77">
        <f>(SUMIFS(AN344:AN358,AH344:AH358,AU355)+SUMIFS(AO344:AO358,AK344:AK358,AU355))</f>
        <v>0</v>
      </c>
      <c r="BE355" s="35"/>
      <c r="BF355" s="35"/>
      <c r="BG355" s="35"/>
      <c r="BH355" s="131"/>
      <c r="BI355" s="35"/>
    </row>
    <row r="356" spans="1:61" s="33" customFormat="1" ht="18" hidden="1" customHeight="1" x14ac:dyDescent="0.25">
      <c r="A356" s="56" t="str">
        <f t="shared" si="320"/>
        <v/>
      </c>
      <c r="B356" s="72" t="str">
        <f t="shared" si="321"/>
        <v/>
      </c>
      <c r="C356" s="73"/>
      <c r="D356" s="74"/>
      <c r="E356" s="72" t="str">
        <f t="shared" si="322"/>
        <v/>
      </c>
      <c r="F356" s="75"/>
      <c r="G356" s="76"/>
      <c r="Y356" s="34"/>
      <c r="Z356" s="35"/>
      <c r="AA356" s="35"/>
      <c r="AB356" s="36"/>
      <c r="AC356" s="36"/>
      <c r="AD356" s="36"/>
      <c r="AE356" s="35"/>
      <c r="AF356" s="48">
        <f t="shared" si="331"/>
        <v>0</v>
      </c>
      <c r="AG356" s="69" t="str">
        <f t="shared" si="332"/>
        <v/>
      </c>
      <c r="AH356" s="70" t="str">
        <f>IF(AH343=2,"",IF(AH343=3,"",IF(AH343=4,"",IF(AH343&gt;=5,B327,""))))</f>
        <v/>
      </c>
      <c r="AI356" s="71" t="str">
        <f t="shared" si="325"/>
        <v/>
      </c>
      <c r="AJ356" s="71" t="str">
        <f t="shared" si="325"/>
        <v/>
      </c>
      <c r="AK356" s="70" t="str">
        <f>IF(AH343=2,"",IF(AH343=3,"",IF(AH343=4,"",IF(AH343&gt;=5,B328,""))))</f>
        <v/>
      </c>
      <c r="AL356" s="71" t="str">
        <f t="shared" si="333"/>
        <v/>
      </c>
      <c r="AM356" s="71" t="str">
        <f t="shared" si="333"/>
        <v/>
      </c>
      <c r="AN356" s="71" t="str">
        <f t="shared" si="334"/>
        <v>-</v>
      </c>
      <c r="AO356" s="71" t="str">
        <f t="shared" si="335"/>
        <v>-</v>
      </c>
      <c r="AP356" s="34" t="str">
        <f t="shared" si="326"/>
        <v>-</v>
      </c>
      <c r="AQ356" s="34" t="str">
        <f t="shared" si="327"/>
        <v>-</v>
      </c>
      <c r="AR356" s="34">
        <f t="shared" si="328"/>
        <v>0</v>
      </c>
      <c r="AS356" s="34">
        <f t="shared" si="328"/>
        <v>0</v>
      </c>
      <c r="AT356" s="35"/>
      <c r="AU356" s="35">
        <f t="shared" si="337"/>
        <v>0</v>
      </c>
      <c r="AV356" s="35">
        <f>SUMIFS(AL344:AL358,AH344:AH358,AU356,AK344:AK358,AV343)+SUMIFS(AM344:AM358,AK344:AK358,AU356,AH344:AH358,AV343)</f>
        <v>0</v>
      </c>
      <c r="AW356" s="35">
        <f>SUMIFS(AL344:AL358,AH344:AH358,AU356,AK344:AK358,AW343)+SUMIFS(AM344:AM358,AK344:AK358,AU356,AH344:AH358,AW343)</f>
        <v>0</v>
      </c>
      <c r="AX356" s="35">
        <f>SUMIFS(AL344:AL358,AH344:AH358,AU356,AK344:AK358,AX343)+SUMIFS(AM344:AM358,AK344:AK358,AU356,AH344:AH358,AX343)</f>
        <v>0</v>
      </c>
      <c r="AY356" s="35">
        <f>SUMIFS(AL344:AL358,AH344:AH358,AU356,AK344:AK358,AY343)+SUMIFS(AM344:AM358,AK344:AK358,AU356,AH344:AH358,AY343)</f>
        <v>0</v>
      </c>
      <c r="AZ356" s="35">
        <f>SUMIFS(AL344:AL358,AH344:AH358,AU356,AK344:AK358,AZ343)+SUMIFS(AM344:AM358,AK344:AK358,AU356,AH344:AH358,AZ343)</f>
        <v>0</v>
      </c>
      <c r="BA356" s="35">
        <f>SUMIFS(AL344:AL358,AH344:AH358,AU356,AK344:AK358,BA343)+SUMIFS(AM344:AM358,AK344:AK358,AU356,AH344:AH358,BA343)</f>
        <v>0</v>
      </c>
      <c r="BB356" s="78">
        <f t="shared" si="338"/>
        <v>0</v>
      </c>
      <c r="BC356" s="78">
        <f>AZ358</f>
        <v>0</v>
      </c>
      <c r="BD356" s="77">
        <f>(SUMIFS(AN344:AN358,AH344:AH358,AU356)+SUMIFS(AO344:AO358,AK344:AK358,AU356))</f>
        <v>0</v>
      </c>
      <c r="BE356" s="35"/>
      <c r="BF356" s="35"/>
      <c r="BG356" s="35"/>
      <c r="BH356" s="131"/>
      <c r="BI356" s="35"/>
    </row>
    <row r="357" spans="1:61" s="33" customFormat="1" ht="18" hidden="1" customHeight="1" x14ac:dyDescent="0.25">
      <c r="A357" s="56" t="str">
        <f t="shared" si="320"/>
        <v/>
      </c>
      <c r="B357" s="72" t="str">
        <f t="shared" si="321"/>
        <v/>
      </c>
      <c r="C357" s="73"/>
      <c r="D357" s="74"/>
      <c r="E357" s="72" t="str">
        <f t="shared" si="322"/>
        <v/>
      </c>
      <c r="F357" s="75"/>
      <c r="G357" s="76"/>
      <c r="Y357" s="34"/>
      <c r="Z357" s="35"/>
      <c r="AA357" s="35"/>
      <c r="AB357" s="36"/>
      <c r="AC357" s="36"/>
      <c r="AD357" s="37"/>
      <c r="AE357" s="35"/>
      <c r="AF357" s="48">
        <f t="shared" si="331"/>
        <v>0</v>
      </c>
      <c r="AG357" s="69" t="str">
        <f t="shared" si="332"/>
        <v/>
      </c>
      <c r="AH357" s="70" t="str">
        <f>IF(AH343=2,"",IF(AH343=3,"",IF(AH343=4,"",IF(AH343&gt;=5,B329,""))))</f>
        <v/>
      </c>
      <c r="AI357" s="71" t="str">
        <f t="shared" si="325"/>
        <v/>
      </c>
      <c r="AJ357" s="71" t="str">
        <f t="shared" si="325"/>
        <v/>
      </c>
      <c r="AK357" s="70" t="str">
        <f>IF(AH343=2,"",IF(AH343=3,"",IF(AH343=4,"",IF(AH343&gt;=5,B330,""))))</f>
        <v/>
      </c>
      <c r="AL357" s="71" t="str">
        <f t="shared" si="333"/>
        <v/>
      </c>
      <c r="AM357" s="71" t="str">
        <f t="shared" si="333"/>
        <v/>
      </c>
      <c r="AN357" s="71" t="str">
        <f t="shared" si="334"/>
        <v>-</v>
      </c>
      <c r="AO357" s="71" t="str">
        <f t="shared" si="335"/>
        <v>-</v>
      </c>
      <c r="AP357" s="34" t="str">
        <f t="shared" si="326"/>
        <v>-</v>
      </c>
      <c r="AQ357" s="34" t="str">
        <f t="shared" si="327"/>
        <v>-</v>
      </c>
      <c r="AR357" s="34">
        <f t="shared" si="328"/>
        <v>0</v>
      </c>
      <c r="AS357" s="34">
        <f t="shared" si="328"/>
        <v>0</v>
      </c>
      <c r="AT357" s="35"/>
      <c r="AU357" s="35">
        <f t="shared" si="337"/>
        <v>0</v>
      </c>
      <c r="AV357" s="35">
        <f>SUMIFS(AL344:AL358,AH344:AH358,AU357,AK344:AK358,AV343)+SUMIFS(AM344:AM358,AK344:AK358,AU357,AH344:AH358,AV343)</f>
        <v>0</v>
      </c>
      <c r="AW357" s="35">
        <f>SUMIFS(AL344:AL358,AH344:AH358,AU357,AK344:AK358,AW343)+SUMIFS(AM344:AM358,AK344:AK358,AU357,AH344:AH358,AW343)</f>
        <v>0</v>
      </c>
      <c r="AX357" s="35">
        <f>SUMIFS(AL344:AL358,AH344:AH358,AU357,AK344:AK358,AX343)+SUMIFS(AM344:AM358,AK344:AK358,AU357,AH344:AH358,AX343)</f>
        <v>0</v>
      </c>
      <c r="AY357" s="35">
        <f>SUMIFS(AL344:AL358,AH344:AH358,AU357,AK344:AK358,AY343)+SUMIFS(AM344:AM358,AK344:AK358,AU357,AH344:AH358,AY343)</f>
        <v>0</v>
      </c>
      <c r="AZ357" s="35">
        <f>SUMIFS(AL344:AL358,AH344:AH358,AU357,AK344:AK358,AZ343)+SUMIFS(AM344:AM358,AK344:AK358,AU357,AH344:AH358,AZ343)</f>
        <v>0</v>
      </c>
      <c r="BA357" s="35">
        <f>SUMIFS(AL344:AL358,AH344:AH358,AU357,AK344:AK358,BA343)+SUMIFS(AM344:AM358,AK344:AK358,AU357,AH344:AH358,BA343)</f>
        <v>0</v>
      </c>
      <c r="BB357" s="78">
        <f t="shared" si="338"/>
        <v>0</v>
      </c>
      <c r="BC357" s="78">
        <f>BA358</f>
        <v>0</v>
      </c>
      <c r="BD357" s="77">
        <f>(SUMIFS(AN344:AN358,AH344:AH358,AU357)+SUMIFS(AO344:AO358,AK344:AK358,AU357))</f>
        <v>0</v>
      </c>
      <c r="BE357" s="35"/>
      <c r="BF357" s="35"/>
      <c r="BG357" s="35"/>
      <c r="BH357" s="131"/>
      <c r="BI357" s="35"/>
    </row>
    <row r="358" spans="1:61" s="33" customFormat="1" ht="18" hidden="1" customHeight="1" x14ac:dyDescent="0.25">
      <c r="A358" s="56" t="str">
        <f t="shared" si="320"/>
        <v/>
      </c>
      <c r="B358" s="72" t="str">
        <f t="shared" si="321"/>
        <v/>
      </c>
      <c r="C358" s="73"/>
      <c r="D358" s="74"/>
      <c r="E358" s="72" t="str">
        <f t="shared" si="322"/>
        <v/>
      </c>
      <c r="F358" s="75"/>
      <c r="G358" s="76"/>
      <c r="Y358" s="34"/>
      <c r="Z358" s="35"/>
      <c r="AA358" s="35"/>
      <c r="AB358" s="36"/>
      <c r="AC358" s="36"/>
      <c r="AD358" s="36"/>
      <c r="AE358" s="35"/>
      <c r="AF358" s="48">
        <f t="shared" si="331"/>
        <v>0</v>
      </c>
      <c r="AG358" s="69" t="str">
        <f t="shared" si="332"/>
        <v/>
      </c>
      <c r="AH358" s="70" t="str">
        <f>IF(AH343=2,"",IF(AH343=3,"",IF(AH343=4,"",IF(AH343&gt;=5,B331,""))))</f>
        <v/>
      </c>
      <c r="AI358" s="71" t="str">
        <f t="shared" si="325"/>
        <v/>
      </c>
      <c r="AJ358" s="71" t="str">
        <f t="shared" si="325"/>
        <v/>
      </c>
      <c r="AK358" s="70" t="str">
        <f>IF(AH343=2,"",IF(AH343=3,"",IF(AH343=4,"",IF(AH343&gt;=5,B332,""))))</f>
        <v/>
      </c>
      <c r="AL358" s="71" t="str">
        <f t="shared" si="333"/>
        <v/>
      </c>
      <c r="AM358" s="71" t="str">
        <f t="shared" si="333"/>
        <v/>
      </c>
      <c r="AN358" s="71" t="str">
        <f t="shared" si="334"/>
        <v>-</v>
      </c>
      <c r="AO358" s="71" t="str">
        <f t="shared" si="335"/>
        <v>-</v>
      </c>
      <c r="AP358" s="34" t="str">
        <f t="shared" si="326"/>
        <v>-</v>
      </c>
      <c r="AQ358" s="34" t="str">
        <f t="shared" si="327"/>
        <v>-</v>
      </c>
      <c r="AR358" s="34">
        <f t="shared" si="328"/>
        <v>0</v>
      </c>
      <c r="AS358" s="34">
        <f t="shared" si="328"/>
        <v>0</v>
      </c>
      <c r="AT358" s="35"/>
      <c r="AU358" s="35" t="s">
        <v>43</v>
      </c>
      <c r="AV358" s="35">
        <f>SUM(AV352:AV357)</f>
        <v>0</v>
      </c>
      <c r="AW358" s="35">
        <f t="shared" ref="AW358:BA358" si="339">SUM(AW352:AW357)</f>
        <v>0</v>
      </c>
      <c r="AX358" s="35">
        <f t="shared" si="339"/>
        <v>0</v>
      </c>
      <c r="AY358" s="35">
        <f t="shared" si="339"/>
        <v>0</v>
      </c>
      <c r="AZ358" s="35">
        <f t="shared" si="339"/>
        <v>0</v>
      </c>
      <c r="BA358" s="35">
        <f t="shared" si="339"/>
        <v>0</v>
      </c>
      <c r="BB358" s="35"/>
      <c r="BC358" s="35"/>
      <c r="BD358" s="35"/>
      <c r="BE358" s="35"/>
      <c r="BF358" s="35"/>
      <c r="BG358" s="35"/>
      <c r="BH358" s="131"/>
      <c r="BI358" s="35"/>
    </row>
    <row r="359" spans="1:61" s="33" customFormat="1" ht="15" hidden="1" customHeight="1" x14ac:dyDescent="0.25">
      <c r="A359" s="79"/>
      <c r="Y359" s="34"/>
      <c r="Z359" s="35"/>
      <c r="AA359" s="35"/>
      <c r="AB359" s="36"/>
      <c r="AC359" s="36"/>
      <c r="AD359" s="36"/>
      <c r="AE359" s="35"/>
      <c r="AF359" s="34"/>
      <c r="AG359" s="80"/>
      <c r="AH359" s="35"/>
      <c r="AI359" s="81"/>
      <c r="AJ359" s="81"/>
      <c r="AK359" s="35"/>
      <c r="AL359" s="35"/>
      <c r="AM359" s="35"/>
      <c r="AN359" s="35"/>
      <c r="AO359" s="81"/>
      <c r="AP359" s="35"/>
      <c r="AQ359" s="35"/>
      <c r="AR359" s="35"/>
      <c r="AS359" s="35"/>
      <c r="AT359" s="35"/>
      <c r="AU359" s="35"/>
      <c r="AV359" s="35"/>
      <c r="AW359" s="35"/>
      <c r="AX359" s="35"/>
      <c r="AY359" s="35"/>
      <c r="AZ359" s="35"/>
      <c r="BA359" s="35"/>
      <c r="BB359" s="35"/>
      <c r="BC359" s="35"/>
      <c r="BD359" s="35"/>
      <c r="BE359" s="35"/>
      <c r="BF359" s="35"/>
      <c r="BG359" s="35"/>
      <c r="BH359" s="131"/>
      <c r="BI359" s="35"/>
    </row>
    <row r="360" spans="1:61" ht="18" hidden="1" customHeight="1" x14ac:dyDescent="0.25">
      <c r="A360" s="14"/>
      <c r="B360" s="14"/>
      <c r="C360" s="14" t="s">
        <v>44</v>
      </c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6"/>
      <c r="Z360" s="14"/>
      <c r="AA360" s="14"/>
      <c r="AB360" s="31"/>
      <c r="AC360" s="31"/>
      <c r="AD360" s="31"/>
      <c r="AE360" s="14"/>
      <c r="AF360" s="16"/>
      <c r="AG360" s="14"/>
      <c r="AH360" s="14"/>
      <c r="AI360" s="14"/>
      <c r="AJ360" s="14"/>
      <c r="AK360" s="16"/>
      <c r="AL360" s="16"/>
      <c r="AM360" s="16"/>
      <c r="AN360" s="14"/>
      <c r="AO360" s="14"/>
      <c r="AP360" s="14"/>
      <c r="AQ360" s="14"/>
      <c r="AR360" s="16"/>
      <c r="AS360" s="16"/>
      <c r="AT360" s="14"/>
      <c r="AU360" s="31"/>
      <c r="AV360" s="14"/>
      <c r="AW360" s="14"/>
      <c r="AX360" s="14"/>
      <c r="AY360" s="14"/>
      <c r="AZ360" s="14"/>
      <c r="BA360" s="14"/>
      <c r="BB360" s="14"/>
      <c r="BC360" s="14"/>
      <c r="BD360" s="14"/>
      <c r="BE360" s="14"/>
      <c r="BF360" s="14"/>
      <c r="BG360" s="14"/>
      <c r="BH360" s="108"/>
      <c r="BI360" s="14"/>
    </row>
    <row r="361" spans="1:61" ht="18" hidden="1" customHeight="1" x14ac:dyDescent="0.25">
      <c r="A361" s="1" t="s">
        <v>45</v>
      </c>
      <c r="BH361" s="132"/>
    </row>
    <row r="362" spans="1:61" ht="18" hidden="1" customHeight="1" x14ac:dyDescent="0.25">
      <c r="I362" s="6" t="s">
        <v>1</v>
      </c>
      <c r="J362" s="7" t="str">
        <f>J326</f>
        <v>OPEN</v>
      </c>
      <c r="R362" s="6" t="s">
        <v>2</v>
      </c>
      <c r="S362" s="7" t="str">
        <f>J326</f>
        <v>OPEN</v>
      </c>
      <c r="BH362" s="132"/>
    </row>
    <row r="363" spans="1:61" ht="18" hidden="1" customHeight="1" x14ac:dyDescent="0.25">
      <c r="I363" s="8" t="str">
        <f>IF(J363&lt;&gt;0,CONCATENATE(I362,AF407),"")</f>
        <v/>
      </c>
      <c r="J363" s="10"/>
      <c r="R363" s="8" t="str">
        <f>IF(S363&lt;&gt;0,CONCATENATE(R362,AF778),"")</f>
        <v/>
      </c>
      <c r="S363" s="11"/>
      <c r="BH363" s="132"/>
    </row>
    <row r="364" spans="1:61" ht="18" hidden="1" customHeight="1" x14ac:dyDescent="0.25">
      <c r="I364" s="8" t="str">
        <f>IF(J364&lt;&gt;0,CONCATENATE(I362,AF408),"")</f>
        <v/>
      </c>
      <c r="J364" s="10"/>
      <c r="R364" s="8" t="str">
        <f>IF(S364&lt;&gt;0,CONCATENATE(R362,AF779),"")</f>
        <v/>
      </c>
      <c r="S364" s="11"/>
      <c r="BH364" s="132"/>
    </row>
    <row r="365" spans="1:61" ht="18" hidden="1" customHeight="1" x14ac:dyDescent="0.25">
      <c r="I365" s="8" t="str">
        <f>IF(J365&lt;&gt;0,CONCATENATE(I362,AF409),"")</f>
        <v/>
      </c>
      <c r="J365" s="10"/>
      <c r="R365" s="8" t="str">
        <f>IF(S365&lt;&gt;0,CONCATENATE(R362,AF780),"")</f>
        <v/>
      </c>
      <c r="S365" s="11"/>
      <c r="BH365" s="132"/>
    </row>
    <row r="366" spans="1:61" ht="18" hidden="1" customHeight="1" x14ac:dyDescent="0.25">
      <c r="I366" s="8" t="str">
        <f>IF(J366&lt;&gt;0,CONCATENATE(I362,AF410),"")</f>
        <v/>
      </c>
      <c r="J366" s="10"/>
      <c r="R366" s="8" t="str">
        <f>IF(S366&lt;&gt;0,CONCATENATE(R362,AF781),"")</f>
        <v/>
      </c>
      <c r="S366" s="13"/>
      <c r="BH366" s="132"/>
    </row>
    <row r="367" spans="1:61" ht="18" hidden="1" customHeight="1" x14ac:dyDescent="0.25">
      <c r="I367" s="8" t="str">
        <f>IF(J367&lt;&gt;0,CONCATENATE(I362,AF411),"")</f>
        <v/>
      </c>
      <c r="J367" s="10"/>
      <c r="R367" s="8" t="str">
        <f>IF(S367&lt;&gt;0,CONCATENATE(R362,AF782),"")</f>
        <v/>
      </c>
      <c r="S367" s="11"/>
      <c r="BH367" s="132"/>
    </row>
    <row r="368" spans="1:61" ht="18" hidden="1" customHeight="1" x14ac:dyDescent="0.25">
      <c r="I368" s="8" t="str">
        <f>IF(J368&lt;&gt;0,CONCATENATE(I362,AF412),"")</f>
        <v/>
      </c>
      <c r="J368" s="10"/>
      <c r="R368" s="8" t="str">
        <f>IF(S368&lt;&gt;0,CONCATENATE(R362,AF783),"")</f>
        <v/>
      </c>
      <c r="S368" s="11"/>
      <c r="BH368" s="132"/>
    </row>
    <row r="369" spans="1:61" ht="18" hidden="1" customHeight="1" x14ac:dyDescent="0.25">
      <c r="AR369"/>
      <c r="AS369"/>
      <c r="AU369" s="3"/>
      <c r="AV369" s="3"/>
      <c r="AX369" s="4"/>
      <c r="BH369" s="132"/>
    </row>
    <row r="370" spans="1:61" ht="18" hidden="1" customHeight="1" x14ac:dyDescent="0.25">
      <c r="A370" s="14"/>
      <c r="B370" s="14"/>
      <c r="C370" s="14"/>
      <c r="D370" s="14"/>
      <c r="E370" s="14"/>
      <c r="F370" s="14"/>
      <c r="G370" s="14"/>
      <c r="H370" s="14"/>
      <c r="I370" s="15" t="s">
        <v>3</v>
      </c>
      <c r="J370" s="15" t="str">
        <f>AG370</f>
        <v>OPEN - K</v>
      </c>
      <c r="K370" s="15" t="s">
        <v>4</v>
      </c>
      <c r="L370" s="15" t="s">
        <v>5</v>
      </c>
      <c r="M370" s="15" t="s">
        <v>6</v>
      </c>
      <c r="N370" s="15" t="s">
        <v>7</v>
      </c>
      <c r="O370" s="15" t="s">
        <v>8</v>
      </c>
      <c r="P370" s="15" t="s">
        <v>9</v>
      </c>
      <c r="Q370" s="15" t="s">
        <v>10</v>
      </c>
      <c r="R370" s="15" t="s">
        <v>11</v>
      </c>
      <c r="S370" s="15" t="s">
        <v>12</v>
      </c>
      <c r="T370" s="16" t="s">
        <v>13</v>
      </c>
      <c r="U370" s="16" t="s">
        <v>14</v>
      </c>
      <c r="V370" s="16" t="s">
        <v>15</v>
      </c>
      <c r="W370" s="16" t="s">
        <v>16</v>
      </c>
      <c r="X370" s="16"/>
      <c r="Y370" s="16" t="s">
        <v>17</v>
      </c>
      <c r="Z370" s="16"/>
      <c r="AA370" s="16" t="s">
        <v>18</v>
      </c>
      <c r="AB370" s="16" t="s">
        <v>19</v>
      </c>
      <c r="AC370" s="16" t="s">
        <v>20</v>
      </c>
      <c r="AD370" s="17" t="s">
        <v>17</v>
      </c>
      <c r="AE370" s="16"/>
      <c r="AF370" s="16" t="s">
        <v>21</v>
      </c>
      <c r="AG370" s="15" t="str">
        <f>CONCATENATE(J326," - ",I326)</f>
        <v>OPEN - K</v>
      </c>
      <c r="AH370" s="15" t="s">
        <v>4</v>
      </c>
      <c r="AI370" s="15" t="s">
        <v>5</v>
      </c>
      <c r="AJ370" s="15" t="s">
        <v>6</v>
      </c>
      <c r="AK370" s="15" t="s">
        <v>7</v>
      </c>
      <c r="AL370" s="15" t="s">
        <v>8</v>
      </c>
      <c r="AM370" s="15" t="s">
        <v>9</v>
      </c>
      <c r="AN370" s="15" t="s">
        <v>10</v>
      </c>
      <c r="AO370" s="15" t="s">
        <v>11</v>
      </c>
      <c r="AP370" s="15"/>
      <c r="AQ370" s="16"/>
      <c r="AR370" s="18"/>
      <c r="AS370" s="16"/>
      <c r="AT370" s="16"/>
      <c r="AU370" s="19" t="s">
        <v>22</v>
      </c>
      <c r="AV370" s="18">
        <f>AU371</f>
        <v>0</v>
      </c>
      <c r="AW370" s="18">
        <f>AU372</f>
        <v>0</v>
      </c>
      <c r="AX370" s="18">
        <f>AU373</f>
        <v>0</v>
      </c>
      <c r="AY370" s="18">
        <f>AU374</f>
        <v>0</v>
      </c>
      <c r="AZ370" s="18">
        <f>AU375</f>
        <v>0</v>
      </c>
      <c r="BA370" s="18">
        <f>AU376</f>
        <v>0</v>
      </c>
      <c r="BB370" s="16"/>
      <c r="BC370" s="16" t="s">
        <v>18</v>
      </c>
      <c r="BD370" s="16" t="s">
        <v>19</v>
      </c>
      <c r="BE370" s="16" t="s">
        <v>20</v>
      </c>
      <c r="BF370" s="16" t="s">
        <v>17</v>
      </c>
      <c r="BG370" s="14"/>
      <c r="BH370" s="107" t="s">
        <v>17</v>
      </c>
      <c r="BI370" s="14"/>
    </row>
    <row r="371" spans="1:61" ht="18" hidden="1" customHeight="1" x14ac:dyDescent="0.25">
      <c r="A371" s="14"/>
      <c r="B371" s="14"/>
      <c r="C371" s="14"/>
      <c r="D371" s="14"/>
      <c r="E371" s="14"/>
      <c r="F371" s="14"/>
      <c r="G371" s="14"/>
      <c r="H371" s="14"/>
      <c r="I371" s="15" t="str">
        <f>IF(J327&lt;&gt;0,1,"")</f>
        <v/>
      </c>
      <c r="J371" s="16" t="str">
        <f>IF(J327="","",VLOOKUP(AC371,BE371:BG376,3,FALSE))</f>
        <v/>
      </c>
      <c r="K371" s="16" t="str">
        <f>IFERROR(VLOOKUP(J371,AG371:AO376,2,FALSE),"")</f>
        <v/>
      </c>
      <c r="L371" s="16" t="str">
        <f>IFERROR(VLOOKUP(J371,AG371:AO376,3,FALSE),"")</f>
        <v/>
      </c>
      <c r="M371" s="16" t="str">
        <f>IFERROR(VLOOKUP(J371,AG371:AO376,4,FALSE),"")</f>
        <v/>
      </c>
      <c r="N371" s="16" t="str">
        <f>IFERROR(VLOOKUP(J371,AG371:AO376,5,FALSE),"")</f>
        <v/>
      </c>
      <c r="O371" s="16" t="str">
        <f>IFERROR(VLOOKUP(J371,AG371:AO376,6,FALSE),"")</f>
        <v/>
      </c>
      <c r="P371" s="16" t="str">
        <f>IFERROR(VLOOKUP(J371,AG371:AO376,7,FALSE),"")</f>
        <v/>
      </c>
      <c r="Q371" s="16" t="str">
        <f>IFERROR(VLOOKUP(J371,AG371:AO376,8,FALSE),"")</f>
        <v/>
      </c>
      <c r="R371" s="16" t="str">
        <f>IFERROR(VLOOKUP(J371,AG371:AO376,9,FALSE),"")</f>
        <v/>
      </c>
      <c r="S371" s="16" t="str">
        <f>IF(I371="","",IF(AB371=AB372,(IF(AB371=-1,"","Shoot com o 2º")),IF(I371=1,"",IF(AB371=AB377,(IF(AB371=-1,"","Shoot com o 1º")),IF(AB371=AB370,(IF(AB371=-1,"","Shoot com o 1º")),"")))))</f>
        <v/>
      </c>
      <c r="T371" s="16" t="str">
        <f>IFERROR(VLOOKUP(J371,AU388:BD393,8,FALSE),"")</f>
        <v/>
      </c>
      <c r="U371" s="16" t="str">
        <f>IFERROR(VLOOKUP(J371,AU388:BD393,9,FALSE),"")</f>
        <v/>
      </c>
      <c r="V371" s="16" t="str">
        <f>IFERROR(T371-U371,"")</f>
        <v/>
      </c>
      <c r="W371" s="16" t="str">
        <f>IFERROR(VLOOKUP(J371,AU388:BD393,10,FALSE),"")</f>
        <v/>
      </c>
      <c r="X371" s="16"/>
      <c r="Y371" s="20" t="str">
        <f>IF(I371="","",IFERROR(VLOOKUP(J371,BG371:BH376,2,FALSE),0))</f>
        <v/>
      </c>
      <c r="Z371" s="21"/>
      <c r="AA371" s="22" t="str">
        <f>IFERROR(LARGE(BC371:BC376,I371),"")</f>
        <v/>
      </c>
      <c r="AB371" s="23" t="str">
        <f>IFERROR(LARGE(BD371:BD376,I371),"")</f>
        <v/>
      </c>
      <c r="AC371" s="24" t="str">
        <f>IFERROR(LARGE(BE371:BE376,I371),"")</f>
        <v/>
      </c>
      <c r="AD371" s="25" t="str">
        <f>IFERROR(AC371+(Y371/100),"")</f>
        <v/>
      </c>
      <c r="AE371" s="16"/>
      <c r="AF371" s="16">
        <v>1</v>
      </c>
      <c r="AG371" s="18">
        <f t="shared" ref="AG371:AG376" si="340">J327</f>
        <v>0</v>
      </c>
      <c r="AH371" s="16">
        <f>SUM(AI371:AK371)</f>
        <v>0</v>
      </c>
      <c r="AI371" s="16">
        <f>COUNTIFS(AH380:AH394,AG371,AP380:AP394,AI370)+COUNTIFS(AK380:AK394,AG371,AQ380:AQ394,AI370)</f>
        <v>0</v>
      </c>
      <c r="AJ371" s="16">
        <f>COUNTIFS(AH380:AH394,AG371,AP380:AP394,AJ370)+COUNTIFS(AK380:AK394,AG371,AQ380:AQ394,AJ370)</f>
        <v>0</v>
      </c>
      <c r="AK371" s="14">
        <f>COUNTIFS(AH380:AH394,AG371,AP380:AP394,AK370)+COUNTIFS(AK380:AK394,AG371,AQ380:AQ394,AK370)</f>
        <v>0</v>
      </c>
      <c r="AL371" s="14">
        <f>SUMIF(AH380:AH394,AG371,AI380:AI394)+SUMIF(AK380:AK394,AG371,AJ380:AJ394)</f>
        <v>0</v>
      </c>
      <c r="AM371" s="14">
        <f>SUMIF(AH380:AH394,AG371,AJ380:AJ394)+SUMIF(AK380:AK394,AG371,AI380:AI394)</f>
        <v>0</v>
      </c>
      <c r="AN371" s="16">
        <f>AL371-AM371</f>
        <v>0</v>
      </c>
      <c r="AO371" s="16">
        <f>(3*AI371)+(1*AJ371)+(0*AK371)</f>
        <v>0</v>
      </c>
      <c r="AP371" s="26"/>
      <c r="AQ371" s="22"/>
      <c r="AR371" s="27"/>
      <c r="AS371" s="22"/>
      <c r="AT371" s="22"/>
      <c r="AU371" s="18">
        <f t="shared" ref="AU371:AU376" si="341">AG371</f>
        <v>0</v>
      </c>
      <c r="AV371" s="28">
        <f>IF((AO371-AO371)=0,(AV380),0)</f>
        <v>0</v>
      </c>
      <c r="AW371" s="28">
        <f>IF((AO371-AO372)=0,(AW380),0)</f>
        <v>0</v>
      </c>
      <c r="AX371" s="28">
        <f>IF((AO371-AO373)=0,(AX380),0)</f>
        <v>0</v>
      </c>
      <c r="AY371" s="28">
        <f>IF((AO371-AO374)=0,(AY380),0)</f>
        <v>0</v>
      </c>
      <c r="AZ371" s="28">
        <f>IF((AO371-AO375)=0,(AZ380),0)</f>
        <v>0</v>
      </c>
      <c r="BA371" s="28">
        <f>IF((AO371-AO376)=0,(BA380),0)</f>
        <v>0</v>
      </c>
      <c r="BB371" s="28"/>
      <c r="BC371" s="22">
        <f>IF(AH371=0,-1,AO371+(SUM(AV371:BA371)/20)-(AH371/100000))</f>
        <v>-1</v>
      </c>
      <c r="BD371" s="22">
        <f t="shared" ref="BD371:BD376" si="342">BC371+(AN371/1000)+(AL371/100000)</f>
        <v>-1</v>
      </c>
      <c r="BE371" s="29">
        <f t="shared" ref="BE371:BE376" si="343">BD371-(AF371/10000000000)</f>
        <v>-1.0000000001</v>
      </c>
      <c r="BF371" s="29">
        <f>BE371+(BH371/10000000)</f>
        <v>-1.0000000001</v>
      </c>
      <c r="BG371" s="18">
        <f t="shared" ref="BG371:BG376" si="344">AG371</f>
        <v>0</v>
      </c>
      <c r="BH371" s="133">
        <f t="shared" ref="BH371:BH376" si="345">BD388+((BB388-BC388)/10)+(BB388/100)</f>
        <v>0</v>
      </c>
      <c r="BI371" s="14"/>
    </row>
    <row r="372" spans="1:61" ht="18" hidden="1" customHeight="1" x14ac:dyDescent="0.25">
      <c r="A372" s="14"/>
      <c r="B372" s="14"/>
      <c r="C372" s="14"/>
      <c r="D372" s="14"/>
      <c r="E372" s="14"/>
      <c r="F372" s="14"/>
      <c r="G372" s="14"/>
      <c r="H372" s="14"/>
      <c r="I372" s="15" t="str">
        <f>IF(J328&lt;&gt;0,I371+1,"")</f>
        <v/>
      </c>
      <c r="J372" s="16" t="str">
        <f>IF(J328="","",VLOOKUP(AC372,BE371:BG376,3,FALSE))</f>
        <v/>
      </c>
      <c r="K372" s="16" t="str">
        <f>IFERROR(VLOOKUP(J372,AG371:AO376,2,FALSE),"")</f>
        <v/>
      </c>
      <c r="L372" s="16" t="str">
        <f>IFERROR(VLOOKUP(J372,AG371:AO376,3,FALSE),"")</f>
        <v/>
      </c>
      <c r="M372" s="16" t="str">
        <f>IFERROR(VLOOKUP(J372,AG371:AO376,4,FALSE),"")</f>
        <v/>
      </c>
      <c r="N372" s="16" t="str">
        <f>IFERROR(VLOOKUP(J372,AG371:AO376,5,FALSE),"")</f>
        <v/>
      </c>
      <c r="O372" s="16" t="str">
        <f>IFERROR(VLOOKUP(J372,AG371:AO376,6,FALSE),"")</f>
        <v/>
      </c>
      <c r="P372" s="16" t="str">
        <f>IFERROR(VLOOKUP(J372,AG371:AO376,7,FALSE),"")</f>
        <v/>
      </c>
      <c r="Q372" s="16" t="str">
        <f>IFERROR(VLOOKUP(J372,AG371:AO376,8,FALSE),"")</f>
        <v/>
      </c>
      <c r="R372" s="16" t="str">
        <f>IFERROR(VLOOKUP(J372,AG371:AO376,9,FALSE),"")</f>
        <v/>
      </c>
      <c r="S372" s="16" t="str">
        <f>IF(I372="","",IF(AB372=AB373,(IF(AB372=-1,"","Shoot com o 3º")),IF(I372=1,"",IF(AB372=AB377,(IF(AB372=-1,"","Shoot com o 1º")),IF(AB372=AB371,(IF(AB372=-1,"","Shoot com o 1º")),"")))))</f>
        <v/>
      </c>
      <c r="T372" s="16" t="str">
        <f>IFERROR(VLOOKUP(J372,AU388:BD393,8,FALSE),"")</f>
        <v/>
      </c>
      <c r="U372" s="16" t="str">
        <f>IFERROR(VLOOKUP(J372,AU388:BD393,9,FALSE),"")</f>
        <v/>
      </c>
      <c r="V372" s="16" t="str">
        <f t="shared" ref="V372:V376" si="346">IFERROR(T372-U372,"")</f>
        <v/>
      </c>
      <c r="W372" s="16" t="str">
        <f>IFERROR(VLOOKUP(J372,AU388:BD393,10,FALSE),"")</f>
        <v/>
      </c>
      <c r="X372" s="16"/>
      <c r="Y372" s="20" t="str">
        <f>IF(I372="","",IFERROR(VLOOKUP(J372,BG371:BH376,2,FALSE),0))</f>
        <v/>
      </c>
      <c r="Z372" s="21"/>
      <c r="AA372" s="22" t="str">
        <f>IFERROR(LARGE(BC371:BC376,I372),"")</f>
        <v/>
      </c>
      <c r="AB372" s="23" t="str">
        <f>IFERROR(LARGE(BD371:BD376,I372),"")</f>
        <v/>
      </c>
      <c r="AC372" s="24" t="str">
        <f>IFERROR(LARGE(BE371:BE376,I372),"")</f>
        <v/>
      </c>
      <c r="AD372" s="25" t="str">
        <f>IFERROR(AC372+(Y372/100),"")</f>
        <v/>
      </c>
      <c r="AE372" s="16"/>
      <c r="AF372" s="16">
        <v>2</v>
      </c>
      <c r="AG372" s="18">
        <f t="shared" si="340"/>
        <v>0</v>
      </c>
      <c r="AH372" s="16">
        <f>SUM(AI372:AK372)</f>
        <v>0</v>
      </c>
      <c r="AI372" s="16">
        <f>COUNTIFS(AH380:AH394,AG372,AP380:AP394,AI370)+COUNTIFS(AK380:AK394,AG372,AQ380:AQ394,AI370)</f>
        <v>0</v>
      </c>
      <c r="AJ372" s="16">
        <f>COUNTIFS(AH380:AH394,AG372,AP380:AP394,AJ370)+COUNTIFS(AK380:AK394,AG372,AQ380:AQ394,AJ370)</f>
        <v>0</v>
      </c>
      <c r="AK372" s="14">
        <f>COUNTIFS(AH380:AH394,AG372,AP380:AP394,AK370)+COUNTIFS(AK380:AK394,AG372,AQ380:AQ394,AK370)</f>
        <v>0</v>
      </c>
      <c r="AL372" s="14">
        <f>SUMIF(AH380:AH394,AG372,AI380:AI394)+SUMIF(AK380:AK394,AG372,AJ380:AJ394)</f>
        <v>0</v>
      </c>
      <c r="AM372" s="14">
        <f>SUMIF(AH380:AH394,AG372,AJ380:AJ394)+SUMIF(AK380:AK394,AG372,AI380:AI394)</f>
        <v>0</v>
      </c>
      <c r="AN372" s="16">
        <f>AL372-AM372</f>
        <v>0</v>
      </c>
      <c r="AO372" s="16">
        <f>(3*AI372)+(1*AJ372)+(0*AK372)</f>
        <v>0</v>
      </c>
      <c r="AP372" s="26"/>
      <c r="AQ372" s="22"/>
      <c r="AR372" s="27"/>
      <c r="AS372" s="22"/>
      <c r="AT372" s="22"/>
      <c r="AU372" s="18">
        <f t="shared" si="341"/>
        <v>0</v>
      </c>
      <c r="AV372" s="28">
        <f>IF((AO372-AO371)=0,(AV381),0)</f>
        <v>0</v>
      </c>
      <c r="AW372" s="28">
        <f>IF((AO372-AO372)=0,(AW381),0)</f>
        <v>0</v>
      </c>
      <c r="AX372" s="28">
        <f>IF((AO372-AO373)=0,(AX381),0)</f>
        <v>0</v>
      </c>
      <c r="AY372" s="28">
        <f>IF((AO372-AO374)=0,(AY381),0)</f>
        <v>0</v>
      </c>
      <c r="AZ372" s="28">
        <f>IF((AO372-AO375)=0,(AZ381),0)</f>
        <v>0</v>
      </c>
      <c r="BA372" s="28">
        <f>IF((AO372-AO376)=0,(BA381),0)</f>
        <v>0</v>
      </c>
      <c r="BB372" s="28"/>
      <c r="BC372" s="22">
        <f t="shared" ref="BC372:BC376" si="347">IF(AH372=0,-1,AO372+(SUM(AV372:BA372)/20)-(AH372/100000))</f>
        <v>-1</v>
      </c>
      <c r="BD372" s="22">
        <f t="shared" si="342"/>
        <v>-1</v>
      </c>
      <c r="BE372" s="29">
        <f t="shared" si="343"/>
        <v>-1.0000000002</v>
      </c>
      <c r="BF372" s="29">
        <f t="shared" ref="BF372:BF376" si="348">BE372+(BH372/10000000)</f>
        <v>-1.0000000002</v>
      </c>
      <c r="BG372" s="18">
        <f t="shared" si="344"/>
        <v>0</v>
      </c>
      <c r="BH372" s="133">
        <f t="shared" si="345"/>
        <v>0</v>
      </c>
      <c r="BI372" s="14"/>
    </row>
    <row r="373" spans="1:61" ht="18" hidden="1" customHeight="1" x14ac:dyDescent="0.25">
      <c r="A373" s="14"/>
      <c r="B373" s="14"/>
      <c r="C373" s="14"/>
      <c r="D373" s="14"/>
      <c r="E373" s="14"/>
      <c r="F373" s="14"/>
      <c r="G373" s="14"/>
      <c r="H373" s="14"/>
      <c r="I373" s="15" t="str">
        <f>IF(J329&lt;&gt;0,I372+1,"")</f>
        <v/>
      </c>
      <c r="J373" s="16" t="str">
        <f>IF(J329="","",VLOOKUP(AC373,BE371:BG376,3,FALSE))</f>
        <v/>
      </c>
      <c r="K373" s="16" t="str">
        <f>IFERROR(VLOOKUP(J373,AG371:AO376,2,FALSE),"")</f>
        <v/>
      </c>
      <c r="L373" s="16" t="str">
        <f>IFERROR(VLOOKUP(J373,AG371:AO376,3,FALSE),"")</f>
        <v/>
      </c>
      <c r="M373" s="16" t="str">
        <f>IFERROR(VLOOKUP(J373,AG371:AO376,4,FALSE),"")</f>
        <v/>
      </c>
      <c r="N373" s="16" t="str">
        <f>IFERROR(VLOOKUP(J373,AG371:AO376,5,FALSE),"")</f>
        <v/>
      </c>
      <c r="O373" s="16" t="str">
        <f>IFERROR(VLOOKUP(J373,AG371:AO376,6,FALSE),"")</f>
        <v/>
      </c>
      <c r="P373" s="16" t="str">
        <f>IFERROR(VLOOKUP(J373,AG371:AO376,7,FALSE),"")</f>
        <v/>
      </c>
      <c r="Q373" s="16" t="str">
        <f>IFERROR(VLOOKUP(J373,AG371:AO376,8,FALSE),"")</f>
        <v/>
      </c>
      <c r="R373" s="16" t="str">
        <f>IFERROR(VLOOKUP(J373,AG371:AO376,9,FALSE),"")</f>
        <v/>
      </c>
      <c r="S373" s="16" t="str">
        <f>IF(I373="","",IF(AB373=AB374,(IF(AB373=-1,"","Shoot com o 4º")),IF(I373=1,"",IF(AB373=AB377,(IF(AB373=-1,"","Shoot com o 1º")),IF(AB373=AB372,(IF(AB373=-1,"","Shoot com o 2º")),"")))))</f>
        <v/>
      </c>
      <c r="T373" s="16" t="str">
        <f>IFERROR(VLOOKUP(J373,AU388:BD393,8,FALSE),"")</f>
        <v/>
      </c>
      <c r="U373" s="16" t="str">
        <f>IFERROR(VLOOKUP(J373,AU388:BD393,9,FALSE),"")</f>
        <v/>
      </c>
      <c r="V373" s="16" t="str">
        <f t="shared" si="346"/>
        <v/>
      </c>
      <c r="W373" s="16" t="str">
        <f>IFERROR(VLOOKUP(J373,AU388:BD393,10,FALSE),"")</f>
        <v/>
      </c>
      <c r="X373" s="16"/>
      <c r="Y373" s="20" t="str">
        <f>IF(I373="","",IFERROR(VLOOKUP(J373,BG371:BH376,2,FALSE),0))</f>
        <v/>
      </c>
      <c r="Z373" s="21"/>
      <c r="AA373" s="22" t="str">
        <f>IFERROR(LARGE(BC371:BC376,I373),"")</f>
        <v/>
      </c>
      <c r="AB373" s="23" t="str">
        <f>IFERROR(LARGE(BD371:BD376,I373),"")</f>
        <v/>
      </c>
      <c r="AC373" s="24" t="str">
        <f>IFERROR(LARGE(BE371:BE376,I373),"")</f>
        <v/>
      </c>
      <c r="AD373" s="25" t="str">
        <f>IFERROR(AC373+(Y373/100),"")</f>
        <v/>
      </c>
      <c r="AE373" s="16"/>
      <c r="AF373" s="16">
        <v>3</v>
      </c>
      <c r="AG373" s="18">
        <f t="shared" si="340"/>
        <v>0</v>
      </c>
      <c r="AH373" s="16">
        <f>SUM(AI373:AK373)</f>
        <v>0</v>
      </c>
      <c r="AI373" s="16">
        <f>COUNTIFS(AH380:AH394,AG373,AP380:AP394,AI370)+COUNTIFS(AK380:AK394,AG373,AQ380:AQ394,AI370)</f>
        <v>0</v>
      </c>
      <c r="AJ373" s="16">
        <f>COUNTIFS(AH380:AH394,AG373,AP380:AP394,AJ370)+COUNTIFS(AK380:AK394,AG373,AQ380:AQ394,AJ370)</f>
        <v>0</v>
      </c>
      <c r="AK373" s="14">
        <f>COUNTIFS(AH380:AH394,AG373,AP380:AP394,AK370)+COUNTIFS(AK380:AK394,AG373,AQ380:AQ394,AK370)</f>
        <v>0</v>
      </c>
      <c r="AL373" s="14">
        <f>SUMIF(AH380:AH394,AG373,AI380:AI394)+SUMIF(AK380:AK394,AG373,AJ380:AJ394)</f>
        <v>0</v>
      </c>
      <c r="AM373" s="14">
        <f>SUMIF(AH380:AH394,AG373,AJ380:AJ394)+SUMIF(AK380:AK394,AG373,AI380:AI394)</f>
        <v>0</v>
      </c>
      <c r="AN373" s="16">
        <f>AL373-AM373</f>
        <v>0</v>
      </c>
      <c r="AO373" s="16">
        <f>(3*AI373)+(1*AJ373)+(0*AK373)</f>
        <v>0</v>
      </c>
      <c r="AP373" s="26"/>
      <c r="AQ373" s="22"/>
      <c r="AR373" s="27"/>
      <c r="AS373" s="22"/>
      <c r="AT373" s="22"/>
      <c r="AU373" s="18">
        <f t="shared" si="341"/>
        <v>0</v>
      </c>
      <c r="AV373" s="28">
        <f>IF((AO373-AO371)=0,(AV382),0)</f>
        <v>0</v>
      </c>
      <c r="AW373" s="28">
        <f>IF((AO373-AO372)=0,(AW382),0)</f>
        <v>0</v>
      </c>
      <c r="AX373" s="28">
        <f>IF((AO373-AO373)=0,(AX382),0)</f>
        <v>0</v>
      </c>
      <c r="AY373" s="28">
        <f>IF((AO373-AO374)=0,(AY382),0)</f>
        <v>0</v>
      </c>
      <c r="AZ373" s="28">
        <f>IF((AO373-AO375)=0,(AZ382),0)</f>
        <v>0</v>
      </c>
      <c r="BA373" s="28">
        <f>IF((AO373-AO376)=0,(BA382),0)</f>
        <v>0</v>
      </c>
      <c r="BB373" s="28"/>
      <c r="BC373" s="22">
        <f t="shared" si="347"/>
        <v>-1</v>
      </c>
      <c r="BD373" s="22">
        <f t="shared" si="342"/>
        <v>-1</v>
      </c>
      <c r="BE373" s="29">
        <f t="shared" si="343"/>
        <v>-1.0000000003</v>
      </c>
      <c r="BF373" s="29">
        <f t="shared" si="348"/>
        <v>-1.0000000003</v>
      </c>
      <c r="BG373" s="18">
        <f t="shared" si="344"/>
        <v>0</v>
      </c>
      <c r="BH373" s="133">
        <f t="shared" si="345"/>
        <v>0</v>
      </c>
      <c r="BI373" s="14"/>
    </row>
    <row r="374" spans="1:61" ht="18" hidden="1" customHeight="1" x14ac:dyDescent="0.25">
      <c r="A374" s="14"/>
      <c r="B374" s="14"/>
      <c r="C374" s="14"/>
      <c r="D374" s="14"/>
      <c r="E374" s="14"/>
      <c r="F374" s="14"/>
      <c r="G374" s="14"/>
      <c r="H374" s="14"/>
      <c r="I374" s="15" t="str">
        <f>IF(J330&lt;&gt;0,I373+1,"")</f>
        <v/>
      </c>
      <c r="J374" s="16" t="str">
        <f>IF(J330="","",VLOOKUP(AC374,BE371:BG376,3,FALSE))</f>
        <v/>
      </c>
      <c r="K374" s="16" t="str">
        <f>IFERROR(VLOOKUP(J374,AG371:AO376,2,FALSE),"")</f>
        <v/>
      </c>
      <c r="L374" s="16" t="str">
        <f>IFERROR(VLOOKUP(J374,AG371:AO376,3,FALSE),"")</f>
        <v/>
      </c>
      <c r="M374" s="16" t="str">
        <f>IFERROR(VLOOKUP(J374,AG371:AO376,4,FALSE),"")</f>
        <v/>
      </c>
      <c r="N374" s="16" t="str">
        <f>IFERROR(VLOOKUP(J374,AG371:AO376,5,FALSE),"")</f>
        <v/>
      </c>
      <c r="O374" s="16" t="str">
        <f>IFERROR(VLOOKUP(J374,AG371:AO376,6,FALSE),"")</f>
        <v/>
      </c>
      <c r="P374" s="16" t="str">
        <f>IFERROR(VLOOKUP(J374,AG371:AO376,7,FALSE),"")</f>
        <v/>
      </c>
      <c r="Q374" s="16" t="str">
        <f>IFERROR(VLOOKUP(J374,AG371:AO376,8,FALSE),"")</f>
        <v/>
      </c>
      <c r="R374" s="16" t="str">
        <f>IFERROR(VLOOKUP(J374,AG371:AO376,9,FALSE),"")</f>
        <v/>
      </c>
      <c r="S374" s="16" t="str">
        <f>IF(I374="","",IF(AB374=AB375,(IF(AB374=-1,"","Shoot com o 5º")),IF(I374=1,"",IF(AB374=AB377,(IF(AB374=-1,"","Shoot com o 1º")),IF(AB374=AB373,(IF(AB374=-1,"","Shoot com o 3º")),"")))))</f>
        <v/>
      </c>
      <c r="T374" s="16" t="str">
        <f>IFERROR(VLOOKUP(J374,AU388:BD393,8,FALSE),"")</f>
        <v/>
      </c>
      <c r="U374" s="16" t="str">
        <f>IFERROR(VLOOKUP(J374,AU388:BD393,9,FALSE),"")</f>
        <v/>
      </c>
      <c r="V374" s="16" t="str">
        <f t="shared" si="346"/>
        <v/>
      </c>
      <c r="W374" s="16" t="str">
        <f>IFERROR(VLOOKUP(J374,AU388:BD393,10,FALSE),"")</f>
        <v/>
      </c>
      <c r="X374" s="16"/>
      <c r="Y374" s="20" t="str">
        <f>IF(I374="","",IFERROR(VLOOKUP(J374,BG371:BH376,2,FALSE),0))</f>
        <v/>
      </c>
      <c r="Z374" s="21"/>
      <c r="AA374" s="22" t="str">
        <f>IFERROR(LARGE(BC371:BC376,I374),"")</f>
        <v/>
      </c>
      <c r="AB374" s="23" t="str">
        <f>IFERROR(LARGE(BD371:BD376,I374),"")</f>
        <v/>
      </c>
      <c r="AC374" s="24" t="str">
        <f>IFERROR(LARGE(BE371:BE376,I374),"")</f>
        <v/>
      </c>
      <c r="AD374" s="25" t="str">
        <f>IFERROR(AC374+(Y374/100),"")</f>
        <v/>
      </c>
      <c r="AE374" s="16"/>
      <c r="AF374" s="16">
        <v>4</v>
      </c>
      <c r="AG374" s="18">
        <f t="shared" si="340"/>
        <v>0</v>
      </c>
      <c r="AH374" s="16">
        <f>SUM(AI374:AK374)</f>
        <v>0</v>
      </c>
      <c r="AI374" s="16">
        <f>COUNTIFS(AH380:AH394,AG374,AP380:AP394,AI370)+COUNTIFS(AK380:AK394,AG374,AQ380:AQ394,AI370)</f>
        <v>0</v>
      </c>
      <c r="AJ374" s="16">
        <f>COUNTIFS(AH380:AH394,AG374,AP380:AP394,AJ370)+COUNTIFS(AK380:AK394,AG374,AQ380:AQ394,AJ370)</f>
        <v>0</v>
      </c>
      <c r="AK374" s="14">
        <f>COUNTIFS(AH380:AH394,AG374,AP380:AP394,AK370)+COUNTIFS(AK380:AK394,AG374,AQ380:AQ394,AK370)</f>
        <v>0</v>
      </c>
      <c r="AL374" s="14">
        <f>SUMIF(AH380:AH394,AG374,AI380:AI394)+SUMIF(AK380:AK394,AG374,AJ380:AJ394)</f>
        <v>0</v>
      </c>
      <c r="AM374" s="14">
        <f>SUMIF(AH380:AH394,AG374,AJ380:AJ394)+SUMIF(AK380:AK394,AG374,AI380:AI394)</f>
        <v>0</v>
      </c>
      <c r="AN374" s="16">
        <f>AL374-AM374</f>
        <v>0</v>
      </c>
      <c r="AO374" s="16">
        <f>(3*AI374)+(1*AJ374)+(0*AK374)</f>
        <v>0</v>
      </c>
      <c r="AP374" s="26"/>
      <c r="AQ374" s="22"/>
      <c r="AR374" s="27"/>
      <c r="AS374" s="22"/>
      <c r="AT374" s="22"/>
      <c r="AU374" s="18">
        <f t="shared" si="341"/>
        <v>0</v>
      </c>
      <c r="AV374" s="28">
        <f>IF((AO374-AO371)=0,(AV383),0)</f>
        <v>0</v>
      </c>
      <c r="AW374" s="28">
        <f>IF((AO374-AO372)=0,(AW383),0)</f>
        <v>0</v>
      </c>
      <c r="AX374" s="28">
        <f>IF((AO374-AO373)=0,(AX383),0)</f>
        <v>0</v>
      </c>
      <c r="AY374" s="28">
        <f>IF((AO374-AO374)=0,(AY383),0)</f>
        <v>0</v>
      </c>
      <c r="AZ374" s="28">
        <f>IF((AO374-AO375)=0,(AZ383),0)</f>
        <v>0</v>
      </c>
      <c r="BA374" s="28">
        <f>IF((AO374-AO376)=0,(BA383),0)</f>
        <v>0</v>
      </c>
      <c r="BB374" s="30"/>
      <c r="BC374" s="22">
        <f t="shared" si="347"/>
        <v>-1</v>
      </c>
      <c r="BD374" s="22">
        <f t="shared" si="342"/>
        <v>-1</v>
      </c>
      <c r="BE374" s="29">
        <f t="shared" si="343"/>
        <v>-1.0000000004</v>
      </c>
      <c r="BF374" s="29">
        <f t="shared" si="348"/>
        <v>-1.0000000004</v>
      </c>
      <c r="BG374" s="18">
        <f t="shared" si="344"/>
        <v>0</v>
      </c>
      <c r="BH374" s="133">
        <f t="shared" si="345"/>
        <v>0</v>
      </c>
      <c r="BI374" s="14"/>
    </row>
    <row r="375" spans="1:61" ht="18" hidden="1" customHeight="1" x14ac:dyDescent="0.25">
      <c r="A375" s="14"/>
      <c r="B375" s="14"/>
      <c r="C375" s="14"/>
      <c r="D375" s="14"/>
      <c r="E375" s="14"/>
      <c r="F375" s="14"/>
      <c r="G375" s="14"/>
      <c r="H375" s="14"/>
      <c r="I375" s="15" t="str">
        <f>IF(J331&lt;&gt;0,I374+1,"")</f>
        <v/>
      </c>
      <c r="J375" s="16" t="str">
        <f>IF(J331="","",VLOOKUP(AC375,BE371:BG376,3,FALSE))</f>
        <v/>
      </c>
      <c r="K375" s="16" t="str">
        <f>IFERROR(VLOOKUP(J375,AG371:AO376,2,FALSE),"")</f>
        <v/>
      </c>
      <c r="L375" s="16" t="str">
        <f>IFERROR(VLOOKUP(J375,AG371:AO376,3,FALSE),"")</f>
        <v/>
      </c>
      <c r="M375" s="16" t="str">
        <f>IFERROR(VLOOKUP(J375,AG371:AO376,4,FALSE),"")</f>
        <v/>
      </c>
      <c r="N375" s="16" t="str">
        <f>IFERROR(VLOOKUP(J375,AG371:AO376,5,FALSE),"")</f>
        <v/>
      </c>
      <c r="O375" s="16" t="str">
        <f>IFERROR(VLOOKUP(J375,AG371:AO376,6,FALSE),"")</f>
        <v/>
      </c>
      <c r="P375" s="16" t="str">
        <f>IFERROR(VLOOKUP(J375,AG371:AO376,7,FALSE),"")</f>
        <v/>
      </c>
      <c r="Q375" s="16" t="str">
        <f>IFERROR(VLOOKUP(J375,AG371:AO376,8,FALSE),"")</f>
        <v/>
      </c>
      <c r="R375" s="16" t="str">
        <f>IFERROR(VLOOKUP(J375,AG371:AO376,9,FALSE),"")</f>
        <v/>
      </c>
      <c r="S375" s="16" t="str">
        <f>IF(I375="","",IF(AB375=AB376,(IF(AB375=-1,"","Shoot com o 6º")),IF(I375=1,"",IF(AB375=AB377,(IF(AB375=-1,"","Shoot com o 1º")),IF(AB375=AB374,(IF(AB375=-1,"","Shoot com o 4º")),"")))))</f>
        <v/>
      </c>
      <c r="T375" s="16" t="str">
        <f>IFERROR(VLOOKUP(J375,AU388:BD393,8,FALSE),"")</f>
        <v/>
      </c>
      <c r="U375" s="16" t="str">
        <f>IFERROR(VLOOKUP(J375,AU388:BD393,9,FALSE),"")</f>
        <v/>
      </c>
      <c r="V375" s="16" t="str">
        <f t="shared" si="346"/>
        <v/>
      </c>
      <c r="W375" s="16" t="str">
        <f>IFERROR(VLOOKUP(J375,AU388:BD393,10,FALSE),"")</f>
        <v/>
      </c>
      <c r="X375" s="16"/>
      <c r="Y375" s="20" t="str">
        <f>IF(I375="","",IFERROR(VLOOKUP(J375,BG371:BH376,2,FALSE),0))</f>
        <v/>
      </c>
      <c r="Z375" s="21"/>
      <c r="AA375" s="22" t="str">
        <f>IFERROR(LARGE(BC371:BC376,I375),"")</f>
        <v/>
      </c>
      <c r="AB375" s="23" t="str">
        <f>IFERROR(LARGE(BD371:BD376,I375),"")</f>
        <v/>
      </c>
      <c r="AC375" s="24" t="str">
        <f>IFERROR(LARGE(BE371:BE376,I375),"")</f>
        <v/>
      </c>
      <c r="AD375" s="25" t="str">
        <f t="shared" ref="AD375:AD376" si="349">IFERROR(AC375+(Y375/10000),"")</f>
        <v/>
      </c>
      <c r="AE375" s="16"/>
      <c r="AF375" s="16">
        <v>5</v>
      </c>
      <c r="AG375" s="18">
        <f t="shared" si="340"/>
        <v>0</v>
      </c>
      <c r="AH375" s="16">
        <f t="shared" ref="AH375" si="350">SUM(AI375:AK375)</f>
        <v>0</v>
      </c>
      <c r="AI375" s="16">
        <f>COUNTIFS(AH380:AH394,AG375,AP380:AP394,AI370)+COUNTIFS(AK380:AK394,AG375,AQ380:AQ394,AI370)</f>
        <v>0</v>
      </c>
      <c r="AJ375" s="16">
        <f>COUNTIFS(AH380:AH394,AG375,AP380:AP394,AJ370)+COUNTIFS(AK380:AK394,AG375,AQ380:AQ394,AJ370)</f>
        <v>0</v>
      </c>
      <c r="AK375" s="14">
        <f>COUNTIFS(AH380:AH394,AG375,AP380:AP394,AK370)+COUNTIFS(AK380:AK394,AG375,AQ380:AQ394,AK370)</f>
        <v>0</v>
      </c>
      <c r="AL375" s="14">
        <f>SUMIF(AH380:AH394,AG375,AI380:AI394)+SUMIF(AK380:AK394,AG375,AJ380:AJ394)</f>
        <v>0</v>
      </c>
      <c r="AM375" s="14">
        <f>SUMIF(AH380:AH394,AG375,AJ380:AJ394)+SUMIF(AK380:AK394,AG375,AI380:AI394)</f>
        <v>0</v>
      </c>
      <c r="AN375" s="16">
        <f>AL375-AM375</f>
        <v>0</v>
      </c>
      <c r="AO375" s="16">
        <f t="shared" ref="AO375" si="351">(3*AI375)+(1*AJ375)+(0*AK375)</f>
        <v>0</v>
      </c>
      <c r="AP375" s="26"/>
      <c r="AQ375" s="22"/>
      <c r="AR375" s="27"/>
      <c r="AS375" s="22"/>
      <c r="AT375" s="22"/>
      <c r="AU375" s="18">
        <f t="shared" si="341"/>
        <v>0</v>
      </c>
      <c r="AV375" s="28">
        <f>IF((AO375-AO371)=0,(AV384),0)</f>
        <v>0</v>
      </c>
      <c r="AW375" s="28">
        <f>IF((AO375-AO372)=0,(AW384),0)</f>
        <v>0</v>
      </c>
      <c r="AX375" s="28">
        <f>IF((AO375-AO373)=0,(AX384),0)</f>
        <v>0</v>
      </c>
      <c r="AY375" s="28">
        <f>IF((AO375-AO374)=0,(AY384),0)</f>
        <v>0</v>
      </c>
      <c r="AZ375" s="28">
        <f>IF((AO375-AO375)=0,(AZ384),0)</f>
        <v>0</v>
      </c>
      <c r="BA375" s="28">
        <f>IF((AO375-AO376)=0,(BA384),0)</f>
        <v>0</v>
      </c>
      <c r="BB375" s="30"/>
      <c r="BC375" s="22">
        <f t="shared" si="347"/>
        <v>-1</v>
      </c>
      <c r="BD375" s="22">
        <f t="shared" si="342"/>
        <v>-1</v>
      </c>
      <c r="BE375" s="29">
        <f t="shared" si="343"/>
        <v>-1.0000000005</v>
      </c>
      <c r="BF375" s="29">
        <f t="shared" si="348"/>
        <v>-1.0000000005</v>
      </c>
      <c r="BG375" s="18">
        <f t="shared" si="344"/>
        <v>0</v>
      </c>
      <c r="BH375" s="133">
        <f t="shared" si="345"/>
        <v>0</v>
      </c>
      <c r="BI375" s="14"/>
    </row>
    <row r="376" spans="1:61" ht="18" hidden="1" customHeight="1" x14ac:dyDescent="0.25">
      <c r="A376" s="14"/>
      <c r="B376" s="14"/>
      <c r="C376" s="14"/>
      <c r="D376" s="14"/>
      <c r="E376" s="14"/>
      <c r="F376" s="14"/>
      <c r="G376" s="14"/>
      <c r="H376" s="14"/>
      <c r="I376" s="15" t="str">
        <f>IF(J332&lt;&gt;0,I375+1,"")</f>
        <v/>
      </c>
      <c r="J376" s="16" t="str">
        <f>IF(J332="","",VLOOKUP(AC376,BE371:BG376,3,FALSE))</f>
        <v/>
      </c>
      <c r="K376" s="16" t="str">
        <f>IFERROR(VLOOKUP(J376,AG371:AO376,2,FALSE),"")</f>
        <v/>
      </c>
      <c r="L376" s="16" t="str">
        <f>IFERROR(VLOOKUP(J376,AG371:AO376,3,FALSE),"")</f>
        <v/>
      </c>
      <c r="M376" s="16" t="str">
        <f>IFERROR(VLOOKUP(J376,AG371:AO376,4,FALSE),"")</f>
        <v/>
      </c>
      <c r="N376" s="16" t="str">
        <f>IFERROR(VLOOKUP(J376,AG371:AO376,5,FALSE),"")</f>
        <v/>
      </c>
      <c r="O376" s="16" t="str">
        <f>IFERROR(VLOOKUP(J376,AG371:AO376,6,FALSE),"")</f>
        <v/>
      </c>
      <c r="P376" s="16" t="str">
        <f>IFERROR(VLOOKUP(J376,AG371:AO376,7,FALSE),"")</f>
        <v/>
      </c>
      <c r="Q376" s="16" t="str">
        <f>IFERROR(VLOOKUP(J376,AG371:AO376,8,FALSE),"")</f>
        <v/>
      </c>
      <c r="R376" s="16" t="str">
        <f>IFERROR(VLOOKUP(J376,AG371:AO376,9,FALSE),"")</f>
        <v/>
      </c>
      <c r="S376" s="16" t="str">
        <f>IF(I376="","",IF(AB376=AB377,(IF(AB376=-1,"","Shoot com o 1º")),IF(I376=1,"",IF(AB376=AB377,(IF(AB376=-1,"","Shoot com o 1º")),IF(AB376=AB375,(IF(AB376=-1,"","Shoot com o 5º")),"")))))</f>
        <v/>
      </c>
      <c r="T376" s="16" t="str">
        <f>IFERROR(VLOOKUP(J376,AU388:BD393,8,FALSE),"")</f>
        <v/>
      </c>
      <c r="U376" s="16" t="str">
        <f>IFERROR(VLOOKUP(J376,AU388:BD393,9,FALSE),"")</f>
        <v/>
      </c>
      <c r="V376" s="16" t="str">
        <f t="shared" si="346"/>
        <v/>
      </c>
      <c r="W376" s="16" t="str">
        <f>IFERROR(VLOOKUP(J376,AU388:BD393,10,FALSE),"")</f>
        <v/>
      </c>
      <c r="X376" s="16"/>
      <c r="Y376" s="20" t="str">
        <f>IF(I376="","",IFERROR(VLOOKUP(J376,BG371:BH376,2,FALSE),0))</f>
        <v/>
      </c>
      <c r="Z376" s="21"/>
      <c r="AA376" s="22" t="str">
        <f>IFERROR(LARGE(BC371:BC376,I376),"")</f>
        <v/>
      </c>
      <c r="AB376" s="23" t="str">
        <f>IFERROR(LARGE(BD371:BD376,I376),"")</f>
        <v/>
      </c>
      <c r="AC376" s="24" t="str">
        <f>IFERROR(LARGE(BE371:BE376,I376),"")</f>
        <v/>
      </c>
      <c r="AD376" s="25" t="str">
        <f t="shared" si="349"/>
        <v/>
      </c>
      <c r="AE376" s="16"/>
      <c r="AF376" s="16">
        <v>6</v>
      </c>
      <c r="AG376" s="18">
        <f t="shared" si="340"/>
        <v>0</v>
      </c>
      <c r="AH376" s="16">
        <f>SUM(AI376:AK376)</f>
        <v>0</v>
      </c>
      <c r="AI376" s="16">
        <f>COUNTIFS(AH380:AH394,AG376,AP380:AP394,AI370)+COUNTIFS(AK380:AK394,AG376,AQ380:AQ394,AI370)</f>
        <v>0</v>
      </c>
      <c r="AJ376" s="16">
        <f>COUNTIFS(AH380:AH394,AG376,AP380:AP394,AJ370)+COUNTIFS(AK380:AK394,AG376,AQ380:AQ394,AJ370)</f>
        <v>0</v>
      </c>
      <c r="AK376" s="14">
        <f>COUNTIFS(AH380:AH394,AG376,AP380:AP394,AK370)+COUNTIFS(AK380:AK394,AG376,AQ380:AQ394,AK370)</f>
        <v>0</v>
      </c>
      <c r="AL376" s="14">
        <f>SUMIF(AH380:AH394,AG376,AI380:AI394)+SUMIF(AK380:AK394,AG376,AJ380:AJ394)</f>
        <v>0</v>
      </c>
      <c r="AM376" s="14">
        <f>SUMIF(AH380:AH394,AG376,AJ380:AJ394)+SUMIF(AK380:AK394,AG376,AI380:AI394)</f>
        <v>0</v>
      </c>
      <c r="AN376" s="16">
        <f t="shared" ref="AN376" si="352">AL376-AM376</f>
        <v>0</v>
      </c>
      <c r="AO376" s="16">
        <f>(3*AI376)+(1*AJ376)+(0*AK376)</f>
        <v>0</v>
      </c>
      <c r="AP376" s="26"/>
      <c r="AQ376" s="22"/>
      <c r="AR376" s="27"/>
      <c r="AS376" s="22"/>
      <c r="AT376" s="22"/>
      <c r="AU376" s="18">
        <f t="shared" si="341"/>
        <v>0</v>
      </c>
      <c r="AV376" s="28">
        <f>IF((AO376-AO371)=0,(AV385),0)</f>
        <v>0</v>
      </c>
      <c r="AW376" s="28">
        <f>IF((AO376-AO372)=0,(AW385),0)</f>
        <v>0</v>
      </c>
      <c r="AX376" s="28">
        <f>IF((AO376-AO373)=0,(AX385),0)</f>
        <v>0</v>
      </c>
      <c r="AY376" s="28">
        <f>IF((AO376-AO374)=0,(AY385),0)</f>
        <v>0</v>
      </c>
      <c r="AZ376" s="28">
        <f>IF((AO376-AO375)=0,(AZ385),0)</f>
        <v>0</v>
      </c>
      <c r="BA376" s="28">
        <f>IF((AO376-AO376)=0,(BA385),0)</f>
        <v>0</v>
      </c>
      <c r="BB376" s="30"/>
      <c r="BC376" s="22">
        <f t="shared" si="347"/>
        <v>-1</v>
      </c>
      <c r="BD376" s="22">
        <f t="shared" si="342"/>
        <v>-1</v>
      </c>
      <c r="BE376" s="29">
        <f t="shared" si="343"/>
        <v>-1.0000000006</v>
      </c>
      <c r="BF376" s="29">
        <f t="shared" si="348"/>
        <v>-1.0000000006</v>
      </c>
      <c r="BG376" s="18">
        <f t="shared" si="344"/>
        <v>0</v>
      </c>
      <c r="BH376" s="133">
        <f t="shared" si="345"/>
        <v>0</v>
      </c>
      <c r="BI376" s="14"/>
    </row>
    <row r="377" spans="1:61" ht="18" hidden="1" customHeight="1" x14ac:dyDescent="0.25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6"/>
      <c r="M377" s="16"/>
      <c r="N377" s="16"/>
      <c r="O377" s="16"/>
      <c r="P377" s="14"/>
      <c r="Q377" s="14"/>
      <c r="R377" s="14"/>
      <c r="S377" s="14"/>
      <c r="T377" s="14"/>
      <c r="U377" s="14"/>
      <c r="V377" s="14"/>
      <c r="W377" s="14"/>
      <c r="X377" s="14"/>
      <c r="Y377" s="16"/>
      <c r="Z377" s="14"/>
      <c r="AA377" s="14"/>
      <c r="AB377" s="23" t="str">
        <f>AB371</f>
        <v/>
      </c>
      <c r="AC377" s="31"/>
      <c r="AD377" s="32"/>
      <c r="AE377" s="14"/>
      <c r="AF377" s="16"/>
      <c r="AG377" s="16"/>
      <c r="AH377" s="16"/>
      <c r="AI377" s="16"/>
      <c r="AJ377" s="14"/>
      <c r="AK377" s="14"/>
      <c r="AL377" s="14"/>
      <c r="AM377" s="14"/>
      <c r="AN377" s="16"/>
      <c r="AO377" s="16"/>
      <c r="AP377" s="14"/>
      <c r="AQ377" s="14"/>
      <c r="AR377" s="14"/>
      <c r="AS377" s="14"/>
      <c r="AT377" s="14"/>
      <c r="AU377" s="31"/>
      <c r="AV377" s="14"/>
      <c r="AW377" s="14"/>
      <c r="AX377" s="14"/>
      <c r="AY377" s="14"/>
      <c r="AZ377" s="14"/>
      <c r="BA377" s="14"/>
      <c r="BB377" s="14"/>
      <c r="BC377" s="14"/>
      <c r="BD377" s="14"/>
      <c r="BE377" s="14"/>
      <c r="BF377" s="14"/>
      <c r="BG377" s="18"/>
      <c r="BH377" s="108"/>
      <c r="BI377" s="14"/>
    </row>
    <row r="378" spans="1:61" ht="15" hidden="1" customHeight="1" x14ac:dyDescent="0.25">
      <c r="A378" s="33"/>
      <c r="B378" s="33"/>
      <c r="C378" s="33"/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4"/>
      <c r="Z378" s="35"/>
      <c r="AA378" s="35"/>
      <c r="AB378" s="36"/>
      <c r="AC378" s="36"/>
      <c r="AD378" s="37"/>
      <c r="AE378" s="35"/>
      <c r="AF378" s="34"/>
      <c r="AG378" s="38"/>
      <c r="AH378" s="35"/>
      <c r="AI378" s="35"/>
      <c r="AJ378" s="35"/>
      <c r="AK378" s="35"/>
      <c r="AL378" s="35"/>
      <c r="AM378" s="35"/>
      <c r="AN378" s="35"/>
      <c r="AO378" s="35"/>
      <c r="AP378" s="35"/>
      <c r="AQ378" s="35"/>
      <c r="AR378" s="35"/>
      <c r="AS378" s="35"/>
      <c r="AT378" s="35"/>
      <c r="AU378" s="35"/>
      <c r="AV378" s="35"/>
      <c r="AW378" s="35"/>
      <c r="AX378" s="35"/>
      <c r="AY378" s="35"/>
      <c r="AZ378" s="35"/>
      <c r="BA378" s="35"/>
      <c r="BB378" s="35"/>
      <c r="BC378" s="35"/>
      <c r="BD378" s="35"/>
      <c r="BE378" s="35"/>
      <c r="BF378" s="35"/>
      <c r="BG378" s="35"/>
      <c r="BH378" s="131"/>
      <c r="BI378" s="35"/>
    </row>
    <row r="379" spans="1:61" ht="18" hidden="1" customHeight="1" x14ac:dyDescent="0.25">
      <c r="A379" s="39" t="s">
        <v>23</v>
      </c>
      <c r="B379" s="39" t="s">
        <v>24</v>
      </c>
      <c r="C379" s="177" t="s">
        <v>25</v>
      </c>
      <c r="D379" s="178"/>
      <c r="E379" s="39" t="s">
        <v>26</v>
      </c>
      <c r="F379" s="179" t="s">
        <v>17</v>
      </c>
      <c r="G379" s="180"/>
      <c r="H379" s="40"/>
      <c r="I379" s="39" t="s">
        <v>27</v>
      </c>
      <c r="J379" s="39" t="str">
        <f>J370</f>
        <v>OPEN - K</v>
      </c>
      <c r="K379" s="41" t="s">
        <v>4</v>
      </c>
      <c r="L379" s="42" t="s">
        <v>5</v>
      </c>
      <c r="M379" s="42" t="s">
        <v>6</v>
      </c>
      <c r="N379" s="42" t="s">
        <v>7</v>
      </c>
      <c r="O379" s="42" t="s">
        <v>8</v>
      </c>
      <c r="P379" s="42" t="s">
        <v>9</v>
      </c>
      <c r="Q379" s="43" t="s">
        <v>10</v>
      </c>
      <c r="R379" s="44" t="s">
        <v>11</v>
      </c>
      <c r="S379" s="39" t="s">
        <v>12</v>
      </c>
      <c r="T379" s="41" t="s">
        <v>13</v>
      </c>
      <c r="U379" s="42" t="s">
        <v>14</v>
      </c>
      <c r="V379" s="43" t="s">
        <v>15</v>
      </c>
      <c r="W379" s="44" t="s">
        <v>16</v>
      </c>
      <c r="X379" s="40"/>
      <c r="Y379" s="34" t="s">
        <v>17</v>
      </c>
      <c r="Z379" s="34"/>
      <c r="AA379" s="34" t="s">
        <v>27</v>
      </c>
      <c r="AB379" s="34" t="s">
        <v>28</v>
      </c>
      <c r="AC379" s="34" t="s">
        <v>29</v>
      </c>
      <c r="AD379" s="45" t="s">
        <v>30</v>
      </c>
      <c r="AE379" s="34"/>
      <c r="AF379" s="46"/>
      <c r="AG379" s="47" t="s">
        <v>4</v>
      </c>
      <c r="AH379" s="46">
        <f>COUNTA(J327:J332)</f>
        <v>0</v>
      </c>
      <c r="AI379" s="48" t="s">
        <v>31</v>
      </c>
      <c r="AJ379" s="48" t="s">
        <v>32</v>
      </c>
      <c r="AK379" s="48"/>
      <c r="AL379" s="48" t="s">
        <v>33</v>
      </c>
      <c r="AM379" s="48" t="s">
        <v>34</v>
      </c>
      <c r="AN379" s="48" t="s">
        <v>35</v>
      </c>
      <c r="AO379" s="48" t="s">
        <v>36</v>
      </c>
      <c r="AP379" s="34" t="s">
        <v>37</v>
      </c>
      <c r="AQ379" s="34" t="s">
        <v>38</v>
      </c>
      <c r="AR379" s="34" t="s">
        <v>39</v>
      </c>
      <c r="AS379" s="34" t="s">
        <v>40</v>
      </c>
      <c r="AT379" s="34"/>
      <c r="AU379" s="49" t="s">
        <v>22</v>
      </c>
      <c r="AV379" s="35">
        <f t="shared" ref="AV379:BA379" si="353">AV370</f>
        <v>0</v>
      </c>
      <c r="AW379" s="35">
        <f t="shared" si="353"/>
        <v>0</v>
      </c>
      <c r="AX379" s="35">
        <f t="shared" si="353"/>
        <v>0</v>
      </c>
      <c r="AY379" s="35">
        <f t="shared" si="353"/>
        <v>0</v>
      </c>
      <c r="AZ379" s="35">
        <f t="shared" si="353"/>
        <v>0</v>
      </c>
      <c r="BA379" s="35">
        <f t="shared" si="353"/>
        <v>0</v>
      </c>
      <c r="BB379" s="34"/>
      <c r="BC379" s="34"/>
      <c r="BD379" s="34"/>
      <c r="BE379" s="34"/>
      <c r="BF379" s="34"/>
      <c r="BG379" s="34"/>
      <c r="BH379" s="130"/>
      <c r="BI379" s="34"/>
    </row>
    <row r="380" spans="1:61" ht="18" hidden="1" customHeight="1" x14ac:dyDescent="0.25">
      <c r="A380" s="82" t="str">
        <f t="shared" ref="A380:A394" si="354">AG380</f>
        <v/>
      </c>
      <c r="B380" s="83" t="str">
        <f t="shared" ref="B380:B394" si="355">IF(AH380=0,"",(IF(AK380=0,"",AH380)))</f>
        <v/>
      </c>
      <c r="C380" s="84"/>
      <c r="D380" s="85"/>
      <c r="E380" s="83" t="str">
        <f t="shared" ref="E380:E394" si="356">IF(AK380=0,"",(IF(AH380=0,"",AK380)))</f>
        <v/>
      </c>
      <c r="F380" s="54"/>
      <c r="G380" s="55"/>
      <c r="H380" s="33"/>
      <c r="I380" s="86" t="str">
        <f>IF(AA380="","",CONCATENATE(AA380,I326))</f>
        <v/>
      </c>
      <c r="J380" s="87" t="str">
        <f>IF(J327="","",VLOOKUP(AD380,BF371:BG376,2,FALSE))</f>
        <v/>
      </c>
      <c r="K380" s="88" t="str">
        <f>IFERROR(VLOOKUP(J380,AG371:AO376,2,FALSE),"")</f>
        <v/>
      </c>
      <c r="L380" s="89" t="str">
        <f>IFERROR(VLOOKUP(J380,AG371:AO376,3,FALSE),"")</f>
        <v/>
      </c>
      <c r="M380" s="89" t="str">
        <f>IFERROR(VLOOKUP(J380,AG371:AO376,4,FALSE),"")</f>
        <v/>
      </c>
      <c r="N380" s="89" t="str">
        <f>IFERROR(VLOOKUP(J380,AG371:AO376,5,FALSE),"")</f>
        <v/>
      </c>
      <c r="O380" s="89" t="str">
        <f>IFERROR(VLOOKUP(J380,AG371:AO376,6,FALSE),"")</f>
        <v/>
      </c>
      <c r="P380" s="89" t="str">
        <f>IFERROR(VLOOKUP(J380,AG371:AO376,7,FALSE),"")</f>
        <v/>
      </c>
      <c r="Q380" s="89" t="str">
        <f>IFERROR(VLOOKUP(J380,AG371:AO376,8,FALSE),"")</f>
        <v/>
      </c>
      <c r="R380" s="90" t="str">
        <f>IFERROR(VLOOKUP(J380,AG371:AO376,9,FALSE),"")</f>
        <v/>
      </c>
      <c r="S380" s="87" t="str">
        <f>IF(AA380="","",IF(AC380=AC381,(IF(AC380=-1,"","Shoot com o 2º")),IF(AA380=1,"",IF(AC380=AC386,(IF(AC380=-1,"","Shoot com o 1º")),IF(AC380=AC379,(IF(AC380=-1,"","Shoot com o 1º")),"")))))</f>
        <v/>
      </c>
      <c r="T380" s="61" t="str">
        <f>IFERROR(VLOOKUP(J380,AU388:BD393,8,FALSE),"")</f>
        <v/>
      </c>
      <c r="U380" s="62" t="str">
        <f>IFERROR(VLOOKUP(J380,AU388:BD393,9,FALSE),"")</f>
        <v/>
      </c>
      <c r="V380" s="62" t="str">
        <f>IFERROR(T380-U380,"")</f>
        <v/>
      </c>
      <c r="W380" s="63" t="str">
        <f>IFERROR(VLOOKUP(J380,AU388:BD393,10,FALSE),"")</f>
        <v/>
      </c>
      <c r="X380" s="33"/>
      <c r="Y380" s="64" t="str">
        <f>IF(AA380="","",IFERROR(VLOOKUP(J380,BG371:BH376,2,FALSE),0))</f>
        <v/>
      </c>
      <c r="Z380" s="65"/>
      <c r="AA380" s="65" t="str">
        <f t="shared" ref="AA380:AA385" si="357">I371</f>
        <v/>
      </c>
      <c r="AB380" s="66" t="str">
        <f>VLOOKUP(J380,J371:AB376,13,FALSE)</f>
        <v/>
      </c>
      <c r="AC380" s="67" t="str">
        <f t="shared" ref="AC380:AC385" si="358">IFERROR(ROUNDDOWN(AD380,9),"")</f>
        <v/>
      </c>
      <c r="AD380" s="68" t="str">
        <f>IFERROR(LARGE(BF371:BF376,AA380),"")</f>
        <v/>
      </c>
      <c r="AE380" s="35"/>
      <c r="AF380" s="48">
        <f>IF(AG380="",AF379,AG380)</f>
        <v>0</v>
      </c>
      <c r="AG380" s="69" t="str">
        <f>IFERROR(IF(AH380="","",(IF(AK380=0,"",AG379+1))),AF379+1)</f>
        <v/>
      </c>
      <c r="AH380" s="70" t="str">
        <f>IF(AH379=2,J327,IF(AH379=3,J327,IF(AH379=4,J327,IF(AH379&gt;=5,J327,""))))</f>
        <v/>
      </c>
      <c r="AI380" s="71" t="str">
        <f t="shared" ref="AI380:AJ394" si="359">IF(C380="","",C380)</f>
        <v/>
      </c>
      <c r="AJ380" s="71" t="str">
        <f t="shared" si="359"/>
        <v/>
      </c>
      <c r="AK380" s="70" t="str">
        <f>IF(AH379=2,J328,IF(AH379=3,J329,IF(AH379=4,J330,IF(AH379&gt;=5,J331,""))))</f>
        <v/>
      </c>
      <c r="AL380" s="71" t="str">
        <f>IF(F380="","",F380)</f>
        <v/>
      </c>
      <c r="AM380" s="71" t="str">
        <f>IF(G380="","",G380)</f>
        <v/>
      </c>
      <c r="AN380" s="71" t="str">
        <f>IF(AL380="","-",(IF(AL380&gt;AM380,3,(IF(AL380=AM380,1,0)))))</f>
        <v>-</v>
      </c>
      <c r="AO380" s="71" t="str">
        <f>IF(AL380="","-",(IF(AL380&lt;AM380,3,(IF(AL380=AM380,1,0)))))</f>
        <v>-</v>
      </c>
      <c r="AP380" s="34" t="str">
        <f t="shared" ref="AP380:AP394" si="360">IF(AI380="","-",(IF(AI380&gt;AJ380,"V",(IF(AI380=AJ380,"E","D")))))</f>
        <v>-</v>
      </c>
      <c r="AQ380" s="34" t="str">
        <f t="shared" ref="AQ380:AQ394" si="361">IF(AI380="","-",(IF(AI380&lt;AJ380,"V",(IF(AI380=AJ380,"E","D")))))</f>
        <v>-</v>
      </c>
      <c r="AR380" s="34">
        <f t="shared" ref="AR380:AS394" si="362">IF(AP380="V",3,(IF(AP380="E",1,0)))</f>
        <v>0</v>
      </c>
      <c r="AS380" s="34">
        <f t="shared" si="362"/>
        <v>0</v>
      </c>
      <c r="AT380" s="35"/>
      <c r="AU380" s="35">
        <f t="shared" ref="AU380:AU385" si="363">AG371</f>
        <v>0</v>
      </c>
      <c r="AV380" s="35">
        <f>SUMIFS(AR380:AR394,AH380:AH394,AU380,AK380:AK394,AV379)+SUMIFS(AS380:AS394,AK380:AK394,AU380,AH380:AH394,AV379)</f>
        <v>0</v>
      </c>
      <c r="AW380" s="35">
        <f>SUMIFS(AR380:AR394,AH380:AH394,AU380,AK380:AK394,AW379)+SUMIFS(AS380:AS394,AK380:AK394,AU380,AH380:AH394,AW379)</f>
        <v>0</v>
      </c>
      <c r="AX380" s="35">
        <f>SUMIFS(AR380:AR394,AH380:AH394,AU380,AK380:AK394,AX379)+SUMIFS(AS380:AS394,AK380:AK394,AU380,AH380:AH394,AX379)</f>
        <v>0</v>
      </c>
      <c r="AY380" s="35">
        <f>SUMIFS(AR380:AR394,AH380:AH394,AU380,AK380:AK394,AY379)+SUMIFS(AS380:AS394,AK380:AK394,AU380,AH380:AH394,AY379)</f>
        <v>0</v>
      </c>
      <c r="AZ380" s="35">
        <f>SUMIFS(AR380:AR394,AH380:AH394,AU380,AK380:AK394,AZ379)+SUMIFS(AS380:AS394,AK380:AK394,AU380,AH380:AH394,AZ379)</f>
        <v>0</v>
      </c>
      <c r="BA380" s="35">
        <f>SUMIFS(AR380:AR394,AH380:AH394,AU380,AK380:AK394,BA379)+SUMIFS(AS380:AS394,AK380:AK394,AU380,AH380:AH394,BA379)</f>
        <v>0</v>
      </c>
      <c r="BB380" s="35"/>
      <c r="BC380" s="35"/>
      <c r="BD380" s="35"/>
      <c r="BE380" s="35"/>
      <c r="BF380" s="35"/>
      <c r="BG380" s="35"/>
      <c r="BH380" s="131"/>
      <c r="BI380" s="35"/>
    </row>
    <row r="381" spans="1:61" ht="18" hidden="1" customHeight="1" x14ac:dyDescent="0.25">
      <c r="A381" s="86" t="str">
        <f t="shared" si="354"/>
        <v/>
      </c>
      <c r="B381" s="91" t="str">
        <f t="shared" si="355"/>
        <v/>
      </c>
      <c r="C381" s="92"/>
      <c r="D381" s="93"/>
      <c r="E381" s="91" t="str">
        <f t="shared" si="356"/>
        <v/>
      </c>
      <c r="F381" s="75"/>
      <c r="G381" s="76"/>
      <c r="H381" s="33"/>
      <c r="I381" s="86" t="str">
        <f>IF(AA381="","",CONCATENATE(AA381,I326))</f>
        <v/>
      </c>
      <c r="J381" s="87" t="str">
        <f>IF(J328="","",VLOOKUP(AD381,BF371:BG376,2,FALSE))</f>
        <v/>
      </c>
      <c r="K381" s="88" t="str">
        <f>IFERROR(VLOOKUP(J381,AG371:AO376,2,FALSE),"")</f>
        <v/>
      </c>
      <c r="L381" s="89" t="str">
        <f>IFERROR(VLOOKUP(J381,AG371:AO376,3,FALSE),"")</f>
        <v/>
      </c>
      <c r="M381" s="89" t="str">
        <f>IFERROR(VLOOKUP(J381,AG371:AO376,4,FALSE),"")</f>
        <v/>
      </c>
      <c r="N381" s="89" t="str">
        <f>IFERROR(VLOOKUP(J381,AG371:AO376,5,FALSE),"")</f>
        <v/>
      </c>
      <c r="O381" s="89" t="str">
        <f>IFERROR(VLOOKUP(J381,AG371:AO376,6,FALSE),"")</f>
        <v/>
      </c>
      <c r="P381" s="89" t="str">
        <f>IFERROR(VLOOKUP(J381,AG371:AO376,7,FALSE),"")</f>
        <v/>
      </c>
      <c r="Q381" s="89" t="str">
        <f>IFERROR(VLOOKUP(J381,AG371:AO376,8,FALSE),"")</f>
        <v/>
      </c>
      <c r="R381" s="90" t="str">
        <f>IFERROR(VLOOKUP(J381,AG371:AO376,9,FALSE),"")</f>
        <v/>
      </c>
      <c r="S381" s="87" t="str">
        <f>IF(AA381="","",IF(AC381=AC382,(IF(AC381=-1,"","Shoot com o 3º")),IF(AA381=1,"",IF(AC381=AC386,(IF(AC381=-1,"","Shoot com o 1º")),IF(AC381=AC380,(IF(AC381=-1,"","Shoot com o 1º")),"")))))</f>
        <v/>
      </c>
      <c r="T381" s="61" t="str">
        <f>IFERROR(VLOOKUP(J381,AU388:BD393,8,FALSE),"")</f>
        <v/>
      </c>
      <c r="U381" s="62" t="str">
        <f>IFERROR(VLOOKUP(J381,AU388:BD393,9,FALSE),"")</f>
        <v/>
      </c>
      <c r="V381" s="62" t="str">
        <f t="shared" ref="V381:V385" si="364">IFERROR(T381-U381,"")</f>
        <v/>
      </c>
      <c r="W381" s="63" t="str">
        <f>IFERROR(VLOOKUP(J381,AU388:BD393,10,FALSE),"")</f>
        <v/>
      </c>
      <c r="X381" s="33"/>
      <c r="Y381" s="64" t="str">
        <f>IF(AA381="","",IFERROR(VLOOKUP(J381,BG371:BH376,2,FALSE),0))</f>
        <v/>
      </c>
      <c r="Z381" s="65"/>
      <c r="AA381" s="65" t="str">
        <f t="shared" si="357"/>
        <v/>
      </c>
      <c r="AB381" s="66" t="str">
        <f>VLOOKUP(J381,J371:AB376,13,FALSE)</f>
        <v/>
      </c>
      <c r="AC381" s="67" t="str">
        <f t="shared" si="358"/>
        <v/>
      </c>
      <c r="AD381" s="68" t="str">
        <f>IFERROR(LARGE(BF371:BF376,AA381),"")</f>
        <v/>
      </c>
      <c r="AE381" s="35"/>
      <c r="AF381" s="48">
        <f t="shared" ref="AF381:AF394" si="365">IF(AG381="",AF380,AG381)</f>
        <v>0</v>
      </c>
      <c r="AG381" s="69" t="str">
        <f t="shared" ref="AG381:AG394" si="366">IFERROR(IF(AH381="","",(IF(AK381=0,"",AG380+1))),AF380+1)</f>
        <v/>
      </c>
      <c r="AH381" s="70" t="str">
        <f>IF(AH379=2,"",IF(AH379=3,J328,IF(AH379=4,J328,IF(AH379&gt;=5,J328,""))))</f>
        <v/>
      </c>
      <c r="AI381" s="71" t="str">
        <f t="shared" si="359"/>
        <v/>
      </c>
      <c r="AJ381" s="71" t="str">
        <f t="shared" si="359"/>
        <v/>
      </c>
      <c r="AK381" s="70" t="str">
        <f>IF(AH379=2,"",IF(AH379=3,J329,IF(AH379=4,J329,IF(AH379&gt;=5,J329,""))))</f>
        <v/>
      </c>
      <c r="AL381" s="71" t="str">
        <f t="shared" ref="AL381:AM394" si="367">IF(F381="","",F381)</f>
        <v/>
      </c>
      <c r="AM381" s="71" t="str">
        <f t="shared" si="367"/>
        <v/>
      </c>
      <c r="AN381" s="71" t="str">
        <f t="shared" ref="AN381:AN394" si="368">IF(AL381="","-",(IF(AL381&gt;AM381,3,(IF(AL381=AM381,1,0)))))</f>
        <v>-</v>
      </c>
      <c r="AO381" s="71" t="str">
        <f t="shared" ref="AO381:AO394" si="369">IF(AL381="","-",(IF(AL381&lt;AM381,3,(IF(AL381=AM381,1,0)))))</f>
        <v>-</v>
      </c>
      <c r="AP381" s="34" t="str">
        <f t="shared" si="360"/>
        <v>-</v>
      </c>
      <c r="AQ381" s="34" t="str">
        <f t="shared" si="361"/>
        <v>-</v>
      </c>
      <c r="AR381" s="34">
        <f t="shared" si="362"/>
        <v>0</v>
      </c>
      <c r="AS381" s="34">
        <f t="shared" si="362"/>
        <v>0</v>
      </c>
      <c r="AT381" s="35"/>
      <c r="AU381" s="35">
        <f t="shared" si="363"/>
        <v>0</v>
      </c>
      <c r="AV381" s="35">
        <f>SUMIFS(AR380:AR394,AH380:AH394,AU381,AK380:AK394,AV379)+SUMIFS(AS380:AS394,AK380:AK394,AU381,AH380:AH394,AV379)</f>
        <v>0</v>
      </c>
      <c r="AW381" s="35">
        <f>SUMIFS(AR380:AR394,AH380:AH394,AU381,AK380:AK394,AW379)+SUMIFS(AS380:AS394,AK380:AK394,AU381,AH380:AH394,AW379)</f>
        <v>0</v>
      </c>
      <c r="AX381" s="35">
        <f>SUMIFS(AR380:AR394,AH380:AH394,AU381,AK380:AK394,AX379)+SUMIFS(AS380:AS394,AK380:AK394,AU381,AH380:AH394,AX379)</f>
        <v>0</v>
      </c>
      <c r="AY381" s="35">
        <f>SUMIFS(AR380:AR394,AH380:AH394,AU381,AK380:AK394,AY379)+SUMIFS(AS380:AS394,AK380:AK394,AU381,AH380:AH394,AY379)</f>
        <v>0</v>
      </c>
      <c r="AZ381" s="35">
        <f>SUMIFS(AR380:AR394,AH380:AH394,AU381,AK380:AK394,AZ379)+SUMIFS(AS380:AS394,AK380:AK394,AU381,AH380:AH394,AZ379)</f>
        <v>0</v>
      </c>
      <c r="BA381" s="35">
        <f>SUMIFS(AR380:AR394,AH380:AH394,AU381,AK380:AK394,BA379)+SUMIFS(AS380:AS394,AK380:AK394,AU381,AH380:AH394,BA379)</f>
        <v>0</v>
      </c>
      <c r="BB381" s="35"/>
      <c r="BC381" s="35"/>
      <c r="BD381" s="35"/>
      <c r="BE381" s="35"/>
      <c r="BF381" s="35"/>
      <c r="BG381" s="35"/>
      <c r="BH381" s="131"/>
      <c r="BI381" s="35"/>
    </row>
    <row r="382" spans="1:61" ht="18" hidden="1" customHeight="1" x14ac:dyDescent="0.25">
      <c r="A382" s="86" t="str">
        <f t="shared" si="354"/>
        <v/>
      </c>
      <c r="B382" s="91" t="str">
        <f t="shared" si="355"/>
        <v/>
      </c>
      <c r="C382" s="92"/>
      <c r="D382" s="93"/>
      <c r="E382" s="91" t="str">
        <f t="shared" si="356"/>
        <v/>
      </c>
      <c r="F382" s="75"/>
      <c r="G382" s="76"/>
      <c r="H382" s="33"/>
      <c r="I382" s="86" t="str">
        <f>IF(AA382="","",CONCATENATE(AA382,I326))</f>
        <v/>
      </c>
      <c r="J382" s="87" t="str">
        <f>IF(J329="","",VLOOKUP(AD382,BF371:BG376,2,FALSE))</f>
        <v/>
      </c>
      <c r="K382" s="88" t="str">
        <f>IFERROR(VLOOKUP(J382,AG371:AO376,2,FALSE),"")</f>
        <v/>
      </c>
      <c r="L382" s="89" t="str">
        <f>IFERROR(VLOOKUP(J382,AG371:AO376,3,FALSE),"")</f>
        <v/>
      </c>
      <c r="M382" s="89" t="str">
        <f>IFERROR(VLOOKUP(J382,AG371:AO376,4,FALSE),"")</f>
        <v/>
      </c>
      <c r="N382" s="89" t="str">
        <f>IFERROR(VLOOKUP(J382,AG371:AO376,5,FALSE),"")</f>
        <v/>
      </c>
      <c r="O382" s="89" t="str">
        <f>IFERROR(VLOOKUP(J382,AG371:AO376,6,FALSE),"")</f>
        <v/>
      </c>
      <c r="P382" s="89" t="str">
        <f>IFERROR(VLOOKUP(J382,AG371:AO376,7,FALSE),"")</f>
        <v/>
      </c>
      <c r="Q382" s="89" t="str">
        <f>IFERROR(VLOOKUP(J382,AG371:AO376,8,FALSE),"")</f>
        <v/>
      </c>
      <c r="R382" s="90" t="str">
        <f>IFERROR(VLOOKUP(J382,AG371:AO376,9,FALSE),"")</f>
        <v/>
      </c>
      <c r="S382" s="87" t="str">
        <f>IF(AA382="","",IF(AC382=AC383,(IF(AC382=-1,"","Shoot com o 4º")),IF(AA382=1,"",IF(AC382=AC386,(IF(AC382=-1,"","Shoot com o 1º")),IF(AC382=AC381,(IF(AC382=-1,"","Shoot com o 2º")),"")))))</f>
        <v/>
      </c>
      <c r="T382" s="61" t="str">
        <f>IFERROR(VLOOKUP(J382,AU388:BD393,8,FALSE),"")</f>
        <v/>
      </c>
      <c r="U382" s="62" t="str">
        <f>IFERROR(VLOOKUP(J382,AU388:BD393,9,FALSE),"")</f>
        <v/>
      </c>
      <c r="V382" s="62" t="str">
        <f t="shared" si="364"/>
        <v/>
      </c>
      <c r="W382" s="63" t="str">
        <f>IFERROR(VLOOKUP(J382,AU388:BD393,10,FALSE),"")</f>
        <v/>
      </c>
      <c r="X382" s="33"/>
      <c r="Y382" s="64" t="str">
        <f>IF(AA382="","",IFERROR(VLOOKUP(J382,BG371:BH376,2,FALSE),0))</f>
        <v/>
      </c>
      <c r="Z382" s="65"/>
      <c r="AA382" s="65" t="str">
        <f t="shared" si="357"/>
        <v/>
      </c>
      <c r="AB382" s="66" t="str">
        <f>VLOOKUP(J382,J371:AB376,13,FALSE)</f>
        <v/>
      </c>
      <c r="AC382" s="67" t="str">
        <f t="shared" si="358"/>
        <v/>
      </c>
      <c r="AD382" s="68" t="str">
        <f>IFERROR(LARGE(BF371:BF376,AA382),"")</f>
        <v/>
      </c>
      <c r="AE382" s="35"/>
      <c r="AF382" s="48">
        <f t="shared" si="365"/>
        <v>0</v>
      </c>
      <c r="AG382" s="69" t="str">
        <f t="shared" si="366"/>
        <v/>
      </c>
      <c r="AH382" s="70" t="str">
        <f>IF(AH379=2,"",IF(AH379=3,J327,IF(AH379=4,J327,IF(AH379&gt;=5,J330,""))))</f>
        <v/>
      </c>
      <c r="AI382" s="71" t="str">
        <f t="shared" si="359"/>
        <v/>
      </c>
      <c r="AJ382" s="71" t="str">
        <f t="shared" si="359"/>
        <v/>
      </c>
      <c r="AK382" s="70" t="str">
        <f>IF(AH379=2,"",IF(AH379=3,J328,IF(AH379=4,J329,IF(AH379&gt;=5,J332,""))))</f>
        <v/>
      </c>
      <c r="AL382" s="71" t="str">
        <f t="shared" si="367"/>
        <v/>
      </c>
      <c r="AM382" s="71" t="str">
        <f t="shared" si="367"/>
        <v/>
      </c>
      <c r="AN382" s="71" t="str">
        <f t="shared" si="368"/>
        <v>-</v>
      </c>
      <c r="AO382" s="71" t="str">
        <f t="shared" si="369"/>
        <v>-</v>
      </c>
      <c r="AP382" s="34" t="str">
        <f t="shared" si="360"/>
        <v>-</v>
      </c>
      <c r="AQ382" s="34" t="str">
        <f t="shared" si="361"/>
        <v>-</v>
      </c>
      <c r="AR382" s="34">
        <f t="shared" si="362"/>
        <v>0</v>
      </c>
      <c r="AS382" s="34">
        <f t="shared" si="362"/>
        <v>0</v>
      </c>
      <c r="AT382" s="35"/>
      <c r="AU382" s="35">
        <f t="shared" si="363"/>
        <v>0</v>
      </c>
      <c r="AV382" s="35">
        <f>SUMIFS(AR380:AR394,AH380:AH394,AU382,AK380:AK394,AV379)+SUMIFS(AS380:AS394,AK380:AK394,AU382,AH380:AH394,AV379)</f>
        <v>0</v>
      </c>
      <c r="AW382" s="35">
        <f>SUMIFS(AR380:AR394,AH380:AH394,AU382,AK380:AK394,AW379)+SUMIFS(AS380:AS394,AK380:AK394,AU382,AH380:AH394,AW379)</f>
        <v>0</v>
      </c>
      <c r="AX382" s="35">
        <f>SUMIFS(AR380:AR394,AH380:AH394,AU382,AK380:AK394,AX379)+SUMIFS(AS380:AS394,AK380:AK394,AU382,AH380:AH394,AX379)</f>
        <v>0</v>
      </c>
      <c r="AY382" s="35">
        <f>SUMIFS(AR380:AR394,AH380:AH394,AU382,AK380:AK394,AY379)+SUMIFS(AS380:AS394,AK380:AK394,AU382,AH380:AH394,AY379)</f>
        <v>0</v>
      </c>
      <c r="AZ382" s="35">
        <f>SUMIFS(AR380:AR394,AH380:AH394,AU382,AK380:AK394,AZ379)+SUMIFS(AS380:AS394,AK380:AK394,AU382,AH380:AH394,AZ379)</f>
        <v>0</v>
      </c>
      <c r="BA382" s="35">
        <f>SUMIFS(AR380:AR394,AH380:AH394,AU382,AK380:AK394,BA379)+SUMIFS(AS380:AS394,AK380:AK394,AU382,AH380:AH394,BA379)</f>
        <v>0</v>
      </c>
      <c r="BB382" s="35"/>
      <c r="BC382" s="35"/>
      <c r="BD382" s="35"/>
      <c r="BE382" s="35"/>
      <c r="BF382" s="35"/>
      <c r="BG382" s="35"/>
      <c r="BH382" s="131"/>
      <c r="BI382" s="35"/>
    </row>
    <row r="383" spans="1:61" ht="18" hidden="1" customHeight="1" x14ac:dyDescent="0.25">
      <c r="A383" s="86" t="str">
        <f t="shared" si="354"/>
        <v/>
      </c>
      <c r="B383" s="91" t="str">
        <f t="shared" si="355"/>
        <v/>
      </c>
      <c r="C383" s="92"/>
      <c r="D383" s="93"/>
      <c r="E383" s="91" t="str">
        <f t="shared" si="356"/>
        <v/>
      </c>
      <c r="F383" s="75"/>
      <c r="G383" s="76"/>
      <c r="H383" s="33"/>
      <c r="I383" s="86" t="str">
        <f>IF(AA383="","",CONCATENATE(AA383,I326))</f>
        <v/>
      </c>
      <c r="J383" s="87" t="str">
        <f>IF(J330="","",VLOOKUP(AD383,BF371:BG376,2,FALSE))</f>
        <v/>
      </c>
      <c r="K383" s="88" t="str">
        <f>IFERROR(VLOOKUP(J383,AG371:AO376,2,FALSE),"")</f>
        <v/>
      </c>
      <c r="L383" s="89" t="str">
        <f>IFERROR(VLOOKUP(J383,AG371:AO376,3,FALSE),"")</f>
        <v/>
      </c>
      <c r="M383" s="89" t="str">
        <f>IFERROR(VLOOKUP(J383,AG371:AO376,4,FALSE),"")</f>
        <v/>
      </c>
      <c r="N383" s="89" t="str">
        <f>IFERROR(VLOOKUP(J383,AG371:AO376,5,FALSE),"")</f>
        <v/>
      </c>
      <c r="O383" s="89" t="str">
        <f>IFERROR(VLOOKUP(J383,AG371:AO376,6,FALSE),"")</f>
        <v/>
      </c>
      <c r="P383" s="89" t="str">
        <f>IFERROR(VLOOKUP(J383,AG371:AO376,7,FALSE),"")</f>
        <v/>
      </c>
      <c r="Q383" s="89" t="str">
        <f>IFERROR(VLOOKUP(J383,AG371:AO376,8,FALSE),"")</f>
        <v/>
      </c>
      <c r="R383" s="90" t="str">
        <f>IFERROR(VLOOKUP(J383,AG371:AO376,9,FALSE),"")</f>
        <v/>
      </c>
      <c r="S383" s="87" t="str">
        <f>IF(AA383="","",IF(AC383=AC384,(IF(AC383=-1,"","Shoot com o 5º")),IF(AA383=1,"",IF(AC383=AC386,(IF(AC383=-1,"","Shoot com o 1º")),IF(AC383=AC382,(IF(AC383=-1,"","Shoot com o 3º")),"")))))</f>
        <v/>
      </c>
      <c r="T383" s="61" t="str">
        <f>IFERROR(VLOOKUP(J383,AU388:BD393,8,FALSE),"")</f>
        <v/>
      </c>
      <c r="U383" s="62" t="str">
        <f>IFERROR(VLOOKUP(J383,AU388:BD393,9,FALSE),"")</f>
        <v/>
      </c>
      <c r="V383" s="62" t="str">
        <f t="shared" si="364"/>
        <v/>
      </c>
      <c r="W383" s="63" t="str">
        <f>IFERROR(VLOOKUP(J383,AU388:BD393,10,FALSE),"")</f>
        <v/>
      </c>
      <c r="X383" s="33"/>
      <c r="Y383" s="64" t="str">
        <f>IF(AA383="","",IFERROR(VLOOKUP(J383,BG371:BH376,2,FALSE),0))</f>
        <v/>
      </c>
      <c r="Z383" s="65"/>
      <c r="AA383" s="65" t="str">
        <f t="shared" si="357"/>
        <v/>
      </c>
      <c r="AB383" s="66" t="str">
        <f>VLOOKUP(J383,J371:AB376,13,FALSE)</f>
        <v/>
      </c>
      <c r="AC383" s="67" t="str">
        <f t="shared" si="358"/>
        <v/>
      </c>
      <c r="AD383" s="68" t="str">
        <f>IFERROR(LARGE(BF371:BF376,AA383),"")</f>
        <v/>
      </c>
      <c r="AE383" s="35"/>
      <c r="AF383" s="48">
        <f t="shared" si="365"/>
        <v>0</v>
      </c>
      <c r="AG383" s="69" t="str">
        <f t="shared" si="366"/>
        <v/>
      </c>
      <c r="AH383" s="70" t="str">
        <f>IF(AH379=2,"",IF(AH379=3,"",IF(AH379=4,J328,IF(AH379&gt;=5,J328,""))))</f>
        <v/>
      </c>
      <c r="AI383" s="71" t="str">
        <f t="shared" si="359"/>
        <v/>
      </c>
      <c r="AJ383" s="71" t="str">
        <f t="shared" si="359"/>
        <v/>
      </c>
      <c r="AK383" s="70" t="str">
        <f>IF(AH379=2,"",IF(AH379=3,"",IF(AH379=4,J330,IF(AH379&gt;=5,J330,""))))</f>
        <v/>
      </c>
      <c r="AL383" s="71" t="str">
        <f t="shared" si="367"/>
        <v/>
      </c>
      <c r="AM383" s="71" t="str">
        <f t="shared" si="367"/>
        <v/>
      </c>
      <c r="AN383" s="71" t="str">
        <f t="shared" si="368"/>
        <v>-</v>
      </c>
      <c r="AO383" s="71" t="str">
        <f t="shared" si="369"/>
        <v>-</v>
      </c>
      <c r="AP383" s="34" t="str">
        <f t="shared" si="360"/>
        <v>-</v>
      </c>
      <c r="AQ383" s="34" t="str">
        <f t="shared" si="361"/>
        <v>-</v>
      </c>
      <c r="AR383" s="34">
        <f t="shared" si="362"/>
        <v>0</v>
      </c>
      <c r="AS383" s="34">
        <f t="shared" si="362"/>
        <v>0</v>
      </c>
      <c r="AT383" s="35"/>
      <c r="AU383" s="35">
        <f t="shared" si="363"/>
        <v>0</v>
      </c>
      <c r="AV383" s="35">
        <f>SUMIFS(AR380:AR394,AH380:AH394,AU383,AK380:AK394,AV379)+SUMIFS(AS380:AS394,AK380:AK394,AU383,AH380:AH394,AV379)</f>
        <v>0</v>
      </c>
      <c r="AW383" s="35">
        <f>SUMIFS(AR380:AR394,AH380:AH394,AU383,AK380:AK394,AW379)+SUMIFS(AS380:AS394,AK380:AK394,AU383,AH380:AH394,AW379)</f>
        <v>0</v>
      </c>
      <c r="AX383" s="35">
        <f>SUMIFS(AR380:AR394,AH380:AH394,AU383,AK380:AK394,AX379)+SUMIFS(AS380:AS394,AK380:AK394,AU383,AH380:AH394,AX379)</f>
        <v>0</v>
      </c>
      <c r="AY383" s="35">
        <f>SUMIFS(AR380:AR394,AH380:AH394,AU383,AK380:AK394,AY379)+SUMIFS(AS380:AS394,AK380:AK394,AU383,AH380:AH394,AY379)</f>
        <v>0</v>
      </c>
      <c r="AZ383" s="35">
        <f>SUMIFS(AR380:AR394,AH380:AH394,AU383,AK380:AK394,AZ379)+SUMIFS(AS380:AS394,AK380:AK394,AU383,AH380:AH394,AZ379)</f>
        <v>0</v>
      </c>
      <c r="BA383" s="35">
        <f>SUMIFS(AR380:AR394,AH380:AH394,AU383,AK380:AK394,BA379)+SUMIFS(AS380:AS394,AK380:AK394,AU383,AH380:AH394,BA379)</f>
        <v>0</v>
      </c>
      <c r="BB383" s="35"/>
      <c r="BC383" s="35"/>
      <c r="BD383" s="35"/>
      <c r="BE383" s="35"/>
      <c r="BF383" s="35"/>
      <c r="BG383" s="35"/>
      <c r="BH383" s="131"/>
      <c r="BI383" s="35"/>
    </row>
    <row r="384" spans="1:61" ht="18" hidden="1" customHeight="1" x14ac:dyDescent="0.25">
      <c r="A384" s="86" t="str">
        <f t="shared" si="354"/>
        <v/>
      </c>
      <c r="B384" s="91" t="str">
        <f t="shared" si="355"/>
        <v/>
      </c>
      <c r="C384" s="92"/>
      <c r="D384" s="93"/>
      <c r="E384" s="91" t="str">
        <f t="shared" si="356"/>
        <v/>
      </c>
      <c r="F384" s="75"/>
      <c r="G384" s="76"/>
      <c r="H384" s="33"/>
      <c r="I384" s="86" t="str">
        <f>IF(AA384="","",CONCATENATE(AA384,I326))</f>
        <v/>
      </c>
      <c r="J384" s="87" t="str">
        <f>IF(J331="","",VLOOKUP(AD384,BF371:BG376,2,FALSE))</f>
        <v/>
      </c>
      <c r="K384" s="88" t="str">
        <f>IFERROR(VLOOKUP(J384,AG371:AO376,2,FALSE),"")</f>
        <v/>
      </c>
      <c r="L384" s="89" t="str">
        <f>IFERROR(VLOOKUP(J384,AG371:AO376,3,FALSE),"")</f>
        <v/>
      </c>
      <c r="M384" s="89" t="str">
        <f>IFERROR(VLOOKUP(J384,AG371:AO376,4,FALSE),"")</f>
        <v/>
      </c>
      <c r="N384" s="89" t="str">
        <f>IFERROR(VLOOKUP(J384,AG371:AO376,5,FALSE),"")</f>
        <v/>
      </c>
      <c r="O384" s="89" t="str">
        <f>IFERROR(VLOOKUP(J384,AG371:AO376,6,FALSE),"")</f>
        <v/>
      </c>
      <c r="P384" s="89" t="str">
        <f>IFERROR(VLOOKUP(J384,AG371:AO376,7,FALSE),"")</f>
        <v/>
      </c>
      <c r="Q384" s="89" t="str">
        <f>IFERROR(VLOOKUP(J384,AG371:AO376,8,FALSE),"")</f>
        <v/>
      </c>
      <c r="R384" s="90" t="str">
        <f>IFERROR(VLOOKUP(J384,AG371:AO376,9,FALSE),"")</f>
        <v/>
      </c>
      <c r="S384" s="87" t="str">
        <f>IF(AA384="","",IF(AC384=AC385,(IF(AC384=-1,"","Shoot com o 6º")),IF(AA384=1,"",IF(AC384=AC386,(IF(AC384=-1,"","Shoot com o 1º")),IF(AC384=AC383,(IF(AC384=-1,"","Shoot com o 4º")),"")))))</f>
        <v/>
      </c>
      <c r="T384" s="61" t="str">
        <f>IFERROR(VLOOKUP(J384,AU388:BD393,8,FALSE),"")</f>
        <v/>
      </c>
      <c r="U384" s="62" t="str">
        <f>IFERROR(VLOOKUP(J384,AU388:BD393,9,FALSE),"")</f>
        <v/>
      </c>
      <c r="V384" s="62" t="str">
        <f t="shared" si="364"/>
        <v/>
      </c>
      <c r="W384" s="63" t="str">
        <f>IFERROR(VLOOKUP(J384,AU388:BD393,10,FALSE),"")</f>
        <v/>
      </c>
      <c r="X384" s="33"/>
      <c r="Y384" s="64" t="str">
        <f>IF(AA384="","",IFERROR(VLOOKUP(J384,BG371:BH376,2,FALSE),0))</f>
        <v/>
      </c>
      <c r="Z384" s="65"/>
      <c r="AA384" s="65" t="str">
        <f t="shared" si="357"/>
        <v/>
      </c>
      <c r="AB384" s="66" t="str">
        <f>VLOOKUP(J384,J371:AB376,13,FALSE)</f>
        <v/>
      </c>
      <c r="AC384" s="67" t="str">
        <f t="shared" si="358"/>
        <v/>
      </c>
      <c r="AD384" s="68" t="str">
        <f>IFERROR(LARGE(BF371:BF376,AA384),"")</f>
        <v/>
      </c>
      <c r="AE384" s="35"/>
      <c r="AF384" s="48">
        <f t="shared" si="365"/>
        <v>0</v>
      </c>
      <c r="AG384" s="69" t="str">
        <f t="shared" si="366"/>
        <v/>
      </c>
      <c r="AH384" s="70" t="str">
        <f>IF(AH379=2,"",IF(AH379=3,"",IF(AH379=4,J327,IF(AH379&gt;=5,J329,""))))</f>
        <v/>
      </c>
      <c r="AI384" s="71" t="str">
        <f t="shared" si="359"/>
        <v/>
      </c>
      <c r="AJ384" s="71" t="str">
        <f t="shared" si="359"/>
        <v/>
      </c>
      <c r="AK384" s="70" t="str">
        <f>IF(AH379=2,"",IF(AH379=3,"",IF(AH379=4,J328,IF(AH379&gt;=5,J331,""))))</f>
        <v/>
      </c>
      <c r="AL384" s="71" t="str">
        <f t="shared" si="367"/>
        <v/>
      </c>
      <c r="AM384" s="71" t="str">
        <f t="shared" si="367"/>
        <v/>
      </c>
      <c r="AN384" s="71" t="str">
        <f t="shared" si="368"/>
        <v>-</v>
      </c>
      <c r="AO384" s="71" t="str">
        <f t="shared" si="369"/>
        <v>-</v>
      </c>
      <c r="AP384" s="34" t="str">
        <f t="shared" si="360"/>
        <v>-</v>
      </c>
      <c r="AQ384" s="34" t="str">
        <f t="shared" si="361"/>
        <v>-</v>
      </c>
      <c r="AR384" s="34">
        <f t="shared" si="362"/>
        <v>0</v>
      </c>
      <c r="AS384" s="34">
        <f t="shared" si="362"/>
        <v>0</v>
      </c>
      <c r="AT384" s="35"/>
      <c r="AU384" s="35">
        <f t="shared" si="363"/>
        <v>0</v>
      </c>
      <c r="AV384" s="35">
        <f>SUMIFS(AR380:AR394,AH380:AH394,AU384,AK380:AK394,AV379)+SUMIFS(AS380:AS394,AK380:AK394,AU384,AH380:AH394,AV379)</f>
        <v>0</v>
      </c>
      <c r="AW384" s="35">
        <f>SUMIFS(AR380:AR394,AH380:AH394,AU384,AK380:AK394,AW379)+SUMIFS(AS380:AS394,AK380:AK394,AU384,AH380:AH394,AW379)</f>
        <v>0</v>
      </c>
      <c r="AX384" s="35">
        <f>SUMIFS(AR380:AR394,AH380:AH394,AU384,AK380:AK394,AX379)+SUMIFS(AS380:AS394,AK380:AK394,AU384,AH380:AH394,AX379)</f>
        <v>0</v>
      </c>
      <c r="AY384" s="35">
        <f>SUMIFS(AR380:AR394,AH380:AH394,AU384,AK380:AK394,AY379)+SUMIFS(AS380:AS394,AK380:AK394,AU384,AH380:AH394,AY379)</f>
        <v>0</v>
      </c>
      <c r="AZ384" s="35">
        <f>SUMIFS(AR380:AR394,AH380:AH394,AU384,AK380:AK394,AZ379)+SUMIFS(AS380:AS394,AK380:AK394,AU384,AH380:AH394,AZ379)</f>
        <v>0</v>
      </c>
      <c r="BA384" s="35">
        <f>SUMIFS(AR380:AR394,AH380:AH394,AU384,AK380:AK394,BA379)+SUMIFS(AS380:AS394,AK380:AK394,AU384,AH380:AH394,BA379)</f>
        <v>0</v>
      </c>
      <c r="BB384" s="35"/>
      <c r="BC384" s="35"/>
      <c r="BD384" s="35"/>
      <c r="BE384" s="35"/>
      <c r="BF384" s="35"/>
      <c r="BG384" s="35"/>
      <c r="BH384" s="131"/>
      <c r="BI384" s="35"/>
    </row>
    <row r="385" spans="1:61" ht="18" hidden="1" customHeight="1" x14ac:dyDescent="0.25">
      <c r="A385" s="86" t="str">
        <f t="shared" si="354"/>
        <v/>
      </c>
      <c r="B385" s="91" t="str">
        <f t="shared" si="355"/>
        <v/>
      </c>
      <c r="C385" s="92"/>
      <c r="D385" s="93"/>
      <c r="E385" s="91" t="str">
        <f t="shared" si="356"/>
        <v/>
      </c>
      <c r="F385" s="75"/>
      <c r="G385" s="76"/>
      <c r="H385" s="33"/>
      <c r="I385" s="86" t="str">
        <f>IF(AA385="","",CONCATENATE(AA385,I326))</f>
        <v/>
      </c>
      <c r="J385" s="87" t="str">
        <f>IF(J332="","",VLOOKUP(AD385,BF371:BG376,2,FALSE))</f>
        <v/>
      </c>
      <c r="K385" s="88" t="str">
        <f>IFERROR(VLOOKUP(J385,AG371:AO376,2,FALSE),"")</f>
        <v/>
      </c>
      <c r="L385" s="89" t="str">
        <f>IFERROR(VLOOKUP(J385,AG371:AO376,3,FALSE),"")</f>
        <v/>
      </c>
      <c r="M385" s="89" t="str">
        <f>IFERROR(VLOOKUP(J385,AG371:AO376,4,FALSE),"")</f>
        <v/>
      </c>
      <c r="N385" s="89" t="str">
        <f>IFERROR(VLOOKUP(J385,AG371:AO376,5,FALSE),"")</f>
        <v/>
      </c>
      <c r="O385" s="89" t="str">
        <f>IFERROR(VLOOKUP(J385,AG371:AO376,6,FALSE),"")</f>
        <v/>
      </c>
      <c r="P385" s="89" t="str">
        <f>IFERROR(VLOOKUP(J385,AG371:AO376,7,FALSE),"")</f>
        <v/>
      </c>
      <c r="Q385" s="89" t="str">
        <f>IFERROR(VLOOKUP(J385,AG371:AO376,8,FALSE),"")</f>
        <v/>
      </c>
      <c r="R385" s="90" t="str">
        <f>IFERROR(VLOOKUP(J385,AG371:AO376,9,FALSE),"")</f>
        <v/>
      </c>
      <c r="S385" s="87" t="str">
        <f>IF(AA385="","",IF(AC385=AC386,(IF(AC385=-1,"","Shoot com o 1º")),IF(AA385=1,"",IF(AC385=AC386,(IF(AC385=-1,"","Shoot com o 1º")),IF(AC385=AC384,(IF(AC385=-1,"","Shoot com o 5º")),"")))))</f>
        <v/>
      </c>
      <c r="T385" s="61" t="str">
        <f>IFERROR(VLOOKUP(J385,AU388:BD393,8,FALSE),"")</f>
        <v/>
      </c>
      <c r="U385" s="62" t="str">
        <f>IFERROR(VLOOKUP(J385,AU388:BD393,9,FALSE),"")</f>
        <v/>
      </c>
      <c r="V385" s="62" t="str">
        <f t="shared" si="364"/>
        <v/>
      </c>
      <c r="W385" s="63" t="str">
        <f>IFERROR(VLOOKUP(J385,AU388:BD393,10,FALSE),"")</f>
        <v/>
      </c>
      <c r="X385" s="33"/>
      <c r="Y385" s="64" t="str">
        <f>IF(AA385="","",IFERROR(VLOOKUP(J385,BG371:BH376,2,FALSE),0))</f>
        <v/>
      </c>
      <c r="Z385" s="65"/>
      <c r="AA385" s="65" t="str">
        <f t="shared" si="357"/>
        <v/>
      </c>
      <c r="AB385" s="66" t="str">
        <f>VLOOKUP(J385,J371:AB376,13,FALSE)</f>
        <v/>
      </c>
      <c r="AC385" s="67" t="str">
        <f t="shared" si="358"/>
        <v/>
      </c>
      <c r="AD385" s="68" t="str">
        <f>IFERROR(LARGE(BF371:BF376,AA385),"")</f>
        <v/>
      </c>
      <c r="AE385" s="35"/>
      <c r="AF385" s="48">
        <f t="shared" si="365"/>
        <v>0</v>
      </c>
      <c r="AG385" s="69" t="str">
        <f t="shared" si="366"/>
        <v/>
      </c>
      <c r="AH385" s="70" t="str">
        <f>IF(AH379=2,"",IF(AH379=3,"",IF(AH379=4,J329,IF(AH379&gt;=5,J327,""))))</f>
        <v/>
      </c>
      <c r="AI385" s="71" t="str">
        <f t="shared" si="359"/>
        <v/>
      </c>
      <c r="AJ385" s="71" t="str">
        <f t="shared" si="359"/>
        <v/>
      </c>
      <c r="AK385" s="70" t="str">
        <f>IF(AH379=2,"",IF(AH379=3,"",IF(AH379=4,J330,IF(AH379&gt;=5,J332,""))))</f>
        <v/>
      </c>
      <c r="AL385" s="71" t="str">
        <f t="shared" si="367"/>
        <v/>
      </c>
      <c r="AM385" s="71" t="str">
        <f t="shared" si="367"/>
        <v/>
      </c>
      <c r="AN385" s="71" t="str">
        <f t="shared" si="368"/>
        <v>-</v>
      </c>
      <c r="AO385" s="71" t="str">
        <f t="shared" si="369"/>
        <v>-</v>
      </c>
      <c r="AP385" s="34" t="str">
        <f t="shared" si="360"/>
        <v>-</v>
      </c>
      <c r="AQ385" s="34" t="str">
        <f t="shared" si="361"/>
        <v>-</v>
      </c>
      <c r="AR385" s="34">
        <f t="shared" si="362"/>
        <v>0</v>
      </c>
      <c r="AS385" s="34">
        <f t="shared" si="362"/>
        <v>0</v>
      </c>
      <c r="AT385" s="35"/>
      <c r="AU385" s="35">
        <f t="shared" si="363"/>
        <v>0</v>
      </c>
      <c r="AV385" s="35">
        <f>SUMIFS(AR380:AR394,AH380:AH394,AU385,AK380:AK394,AV379)+SUMIFS(AS380:AS394,AK380:AK394,AU385,AH380:AH394,AV379)</f>
        <v>0</v>
      </c>
      <c r="AW385" s="35">
        <f>SUMIFS(AR380:AR394,AH380:AH394,AU385,AK380:AK394,AW379)+SUMIFS(AS380:AS394,AK380:AK394,AU385,AH380:AH394,AW379)</f>
        <v>0</v>
      </c>
      <c r="AX385" s="35">
        <f>SUMIFS(AR380:AR394,AH380:AH394,AU385,AK380:AK394,AX379)+SUMIFS(AS380:AS394,AK380:AK394,AU385,AH380:AH394,AX379)</f>
        <v>0</v>
      </c>
      <c r="AY385" s="35">
        <f>SUMIFS(AR380:AR394,AH380:AH394,AU385,AK380:AK394,AY379)+SUMIFS(AS380:AS394,AK380:AK394,AU385,AH380:AH394,AY379)</f>
        <v>0</v>
      </c>
      <c r="AZ385" s="35">
        <f>SUMIFS(AR380:AR394,AH380:AH394,AU385,AK380:AK394,AZ379)+SUMIFS(AS380:AS394,AK380:AK394,AU385,AH380:AH394,AZ379)</f>
        <v>0</v>
      </c>
      <c r="BA385" s="35">
        <f>SUMIFS(AR380:AR394,AH380:AH394,AU385,AK380:AK394,BA379)+SUMIFS(AS380:AS394,AK380:AK394,AU385,AH380:AH394,BA379)</f>
        <v>0</v>
      </c>
      <c r="BB385" s="35"/>
      <c r="BC385" s="35"/>
      <c r="BD385" s="35"/>
      <c r="BE385" s="35"/>
      <c r="BF385" s="35"/>
      <c r="BG385" s="35"/>
      <c r="BH385" s="131"/>
      <c r="BI385" s="35"/>
    </row>
    <row r="386" spans="1:61" ht="18" hidden="1" customHeight="1" x14ac:dyDescent="0.25">
      <c r="A386" s="86" t="str">
        <f t="shared" si="354"/>
        <v/>
      </c>
      <c r="B386" s="91" t="str">
        <f t="shared" si="355"/>
        <v/>
      </c>
      <c r="C386" s="92"/>
      <c r="D386" s="93"/>
      <c r="E386" s="91" t="str">
        <f t="shared" si="356"/>
        <v/>
      </c>
      <c r="F386" s="75"/>
      <c r="G386" s="76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4"/>
      <c r="Z386" s="35"/>
      <c r="AA386" s="35"/>
      <c r="AB386" s="66" t="str">
        <f>AB380</f>
        <v/>
      </c>
      <c r="AC386" s="67" t="str">
        <f>AC380</f>
        <v/>
      </c>
      <c r="AD386" s="37"/>
      <c r="AE386" s="35"/>
      <c r="AF386" s="48">
        <f t="shared" si="365"/>
        <v>0</v>
      </c>
      <c r="AG386" s="69" t="str">
        <f t="shared" si="366"/>
        <v/>
      </c>
      <c r="AH386" s="70" t="str">
        <f>IF(AH379=2,"",IF(AH379=3,"",IF(AH379=4,"",IF(AH379&gt;=5,J327,""))))</f>
        <v/>
      </c>
      <c r="AI386" s="71" t="str">
        <f t="shared" si="359"/>
        <v/>
      </c>
      <c r="AJ386" s="71" t="str">
        <f t="shared" si="359"/>
        <v/>
      </c>
      <c r="AK386" s="70" t="str">
        <f>IF(AH379=2,"",IF(AH379=3,"",IF(AH379=4,"",IF(AH379&gt;=5,J330,""))))</f>
        <v/>
      </c>
      <c r="AL386" s="71" t="str">
        <f t="shared" si="367"/>
        <v/>
      </c>
      <c r="AM386" s="71" t="str">
        <f t="shared" si="367"/>
        <v/>
      </c>
      <c r="AN386" s="71" t="str">
        <f t="shared" si="368"/>
        <v>-</v>
      </c>
      <c r="AO386" s="71" t="str">
        <f t="shared" si="369"/>
        <v>-</v>
      </c>
      <c r="AP386" s="34" t="str">
        <f t="shared" si="360"/>
        <v>-</v>
      </c>
      <c r="AQ386" s="34" t="str">
        <f t="shared" si="361"/>
        <v>-</v>
      </c>
      <c r="AR386" s="34">
        <f t="shared" si="362"/>
        <v>0</v>
      </c>
      <c r="AS386" s="34">
        <f t="shared" si="362"/>
        <v>0</v>
      </c>
      <c r="AT386" s="35"/>
      <c r="AU386" s="35"/>
      <c r="AV386" s="35"/>
      <c r="AW386" s="35"/>
      <c r="AX386" s="35"/>
      <c r="AY386" s="35"/>
      <c r="AZ386" s="35"/>
      <c r="BA386" s="35"/>
      <c r="BB386" s="35" t="s">
        <v>13</v>
      </c>
      <c r="BC386" s="35" t="s">
        <v>14</v>
      </c>
      <c r="BD386" s="35" t="s">
        <v>16</v>
      </c>
      <c r="BE386" s="35"/>
      <c r="BF386" s="35"/>
      <c r="BG386" s="35"/>
      <c r="BH386" s="131"/>
      <c r="BI386" s="35"/>
    </row>
    <row r="387" spans="1:61" ht="18" hidden="1" customHeight="1" x14ac:dyDescent="0.25">
      <c r="A387" s="86" t="str">
        <f t="shared" si="354"/>
        <v/>
      </c>
      <c r="B387" s="91" t="str">
        <f t="shared" si="355"/>
        <v/>
      </c>
      <c r="C387" s="92"/>
      <c r="D387" s="93"/>
      <c r="E387" s="91" t="str">
        <f t="shared" si="356"/>
        <v/>
      </c>
      <c r="F387" s="75"/>
      <c r="G387" s="76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4"/>
      <c r="Z387" s="35"/>
      <c r="AA387" s="35"/>
      <c r="AB387" s="36"/>
      <c r="AC387" s="36"/>
      <c r="AD387" s="37"/>
      <c r="AE387" s="35"/>
      <c r="AF387" s="48">
        <f t="shared" si="365"/>
        <v>0</v>
      </c>
      <c r="AG387" s="69" t="str">
        <f t="shared" si="366"/>
        <v/>
      </c>
      <c r="AH387" s="70" t="str">
        <f>IF(AH379=2,"",IF(AH379=3,"",IF(AH379=4,"",IF(AH379&gt;=5,J328,""))))</f>
        <v/>
      </c>
      <c r="AI387" s="71" t="str">
        <f t="shared" si="359"/>
        <v/>
      </c>
      <c r="AJ387" s="71" t="str">
        <f t="shared" si="359"/>
        <v/>
      </c>
      <c r="AK387" s="70" t="str">
        <f>IF(AH379=2,"",IF(AH379=3,"",IF(AH379=4,"",IF(AH379&gt;=5,J331,""))))</f>
        <v/>
      </c>
      <c r="AL387" s="71" t="str">
        <f t="shared" si="367"/>
        <v/>
      </c>
      <c r="AM387" s="71" t="str">
        <f t="shared" si="367"/>
        <v/>
      </c>
      <c r="AN387" s="71" t="str">
        <f t="shared" si="368"/>
        <v>-</v>
      </c>
      <c r="AO387" s="71" t="str">
        <f t="shared" si="369"/>
        <v>-</v>
      </c>
      <c r="AP387" s="34" t="str">
        <f t="shared" si="360"/>
        <v>-</v>
      </c>
      <c r="AQ387" s="34" t="str">
        <f t="shared" si="361"/>
        <v>-</v>
      </c>
      <c r="AR387" s="34">
        <f t="shared" si="362"/>
        <v>0</v>
      </c>
      <c r="AS387" s="34">
        <f t="shared" si="362"/>
        <v>0</v>
      </c>
      <c r="AT387" s="35"/>
      <c r="AU387" s="49" t="s">
        <v>22</v>
      </c>
      <c r="AV387" s="35">
        <f t="shared" ref="AV387:BA387" si="370">AV379</f>
        <v>0</v>
      </c>
      <c r="AW387" s="35">
        <f t="shared" si="370"/>
        <v>0</v>
      </c>
      <c r="AX387" s="35">
        <f t="shared" si="370"/>
        <v>0</v>
      </c>
      <c r="AY387" s="35">
        <f t="shared" si="370"/>
        <v>0</v>
      </c>
      <c r="AZ387" s="35">
        <f t="shared" si="370"/>
        <v>0</v>
      </c>
      <c r="BA387" s="35">
        <f t="shared" si="370"/>
        <v>0</v>
      </c>
      <c r="BB387" s="35" t="s">
        <v>41</v>
      </c>
      <c r="BC387" s="35" t="str">
        <f>AU394</f>
        <v>Sofridos</v>
      </c>
      <c r="BD387" s="35" t="s">
        <v>42</v>
      </c>
      <c r="BE387" s="35"/>
      <c r="BF387" s="35"/>
      <c r="BG387" s="35"/>
      <c r="BH387" s="131"/>
      <c r="BI387" s="35"/>
    </row>
    <row r="388" spans="1:61" ht="18" hidden="1" customHeight="1" x14ac:dyDescent="0.25">
      <c r="A388" s="86" t="str">
        <f t="shared" si="354"/>
        <v/>
      </c>
      <c r="B388" s="91" t="str">
        <f t="shared" si="355"/>
        <v/>
      </c>
      <c r="C388" s="92"/>
      <c r="D388" s="93"/>
      <c r="E388" s="91" t="str">
        <f t="shared" si="356"/>
        <v/>
      </c>
      <c r="F388" s="75"/>
      <c r="G388" s="76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4"/>
      <c r="Z388" s="35"/>
      <c r="AA388" s="35"/>
      <c r="AB388" s="36"/>
      <c r="AC388" s="36"/>
      <c r="AD388" s="36"/>
      <c r="AE388" s="35"/>
      <c r="AF388" s="48">
        <f t="shared" si="365"/>
        <v>0</v>
      </c>
      <c r="AG388" s="69" t="str">
        <f t="shared" si="366"/>
        <v/>
      </c>
      <c r="AH388" s="70" t="str">
        <f>IF(AH379=2,"",IF(AH379=3,"",IF(AH379=4,"",IF(AH379&gt;=5,J329,""))))</f>
        <v/>
      </c>
      <c r="AI388" s="71" t="str">
        <f t="shared" si="359"/>
        <v/>
      </c>
      <c r="AJ388" s="71" t="str">
        <f t="shared" si="359"/>
        <v/>
      </c>
      <c r="AK388" s="70" t="str">
        <f>IF(AH379=2,"",IF(AH379=3,"",IF(AH379=4,"",IF(AH379&gt;=5,J332,""))))</f>
        <v/>
      </c>
      <c r="AL388" s="71" t="str">
        <f t="shared" si="367"/>
        <v/>
      </c>
      <c r="AM388" s="71" t="str">
        <f t="shared" si="367"/>
        <v/>
      </c>
      <c r="AN388" s="71" t="str">
        <f t="shared" si="368"/>
        <v>-</v>
      </c>
      <c r="AO388" s="71" t="str">
        <f t="shared" si="369"/>
        <v>-</v>
      </c>
      <c r="AP388" s="34" t="str">
        <f t="shared" si="360"/>
        <v>-</v>
      </c>
      <c r="AQ388" s="34" t="str">
        <f t="shared" si="361"/>
        <v>-</v>
      </c>
      <c r="AR388" s="34">
        <f t="shared" si="362"/>
        <v>0</v>
      </c>
      <c r="AS388" s="34">
        <f t="shared" si="362"/>
        <v>0</v>
      </c>
      <c r="AT388" s="35"/>
      <c r="AU388" s="35">
        <f t="shared" ref="AU388:AU393" si="371">AU380</f>
        <v>0</v>
      </c>
      <c r="AV388" s="35">
        <f>SUMIFS(AL380:AL394,AH380:AH394,AU388,AK380:AK394,AV379)+SUMIFS(AM380:AM394,AK380:AK394,AU388,AH380:AH394,AV379)</f>
        <v>0</v>
      </c>
      <c r="AW388" s="35">
        <f>SUMIFS(AL380:AL394,AH380:AH394,AU388,AK380:AK394,AW379)+SUMIFS(AM380:AM394,AK380:AK394,AU388,AH380:AH394,AW379)</f>
        <v>0</v>
      </c>
      <c r="AX388" s="35">
        <f>SUMIFS(AL380:AL394,AH380:AH394,AU388,AK380:AK394,AX379)+SUMIFS(AM380:AM394,AK380:AK394,AU388,AH380:AH394,AX379)</f>
        <v>0</v>
      </c>
      <c r="AY388" s="35">
        <f>SUMIFS(AL380:AL394,AH380:AH394,AU388,AK380:AK394,AY379)+SUMIFS(AM380:AM394,AK380:AK394,AU388,AH380:AH394,AY379)</f>
        <v>0</v>
      </c>
      <c r="AZ388" s="35">
        <f>SUMIFS(AL380:AL394,AH380:AH394,AU388,AK380:AK394,AZ379)+SUMIFS(AM380:AM394,AK380:AK394,AU388,AH380:AH394,AZ379)</f>
        <v>0</v>
      </c>
      <c r="BA388" s="35">
        <f>SUMIFS(AL380:AL394,AH380:AH394,AU388,AK380:AK394,BA379)+SUMIFS(AM380:AM394,AK380:AK394,AU388,AH380:AH394,BA379)</f>
        <v>0</v>
      </c>
      <c r="BB388" s="35">
        <f>SUM(AV388:BA388)</f>
        <v>0</v>
      </c>
      <c r="BC388" s="35">
        <f>AV394</f>
        <v>0</v>
      </c>
      <c r="BD388" s="77">
        <f>(SUMIFS(AN380:AN394,AH380:AH394,AU388)+SUMIFS(AO380:AO394,AK380:AK394,AU388))</f>
        <v>0</v>
      </c>
      <c r="BE388" s="35"/>
      <c r="BF388" s="35"/>
      <c r="BG388" s="35"/>
      <c r="BH388" s="131"/>
      <c r="BI388" s="35"/>
    </row>
    <row r="389" spans="1:61" ht="18" hidden="1" customHeight="1" x14ac:dyDescent="0.25">
      <c r="A389" s="86" t="str">
        <f t="shared" si="354"/>
        <v/>
      </c>
      <c r="B389" s="91" t="str">
        <f t="shared" si="355"/>
        <v/>
      </c>
      <c r="C389" s="92"/>
      <c r="D389" s="93"/>
      <c r="E389" s="91" t="str">
        <f t="shared" si="356"/>
        <v/>
      </c>
      <c r="F389" s="75"/>
      <c r="G389" s="76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4"/>
      <c r="Z389" s="35"/>
      <c r="AA389" s="35"/>
      <c r="AB389" s="36"/>
      <c r="AC389" s="36"/>
      <c r="AD389" s="37"/>
      <c r="AE389" s="35"/>
      <c r="AF389" s="48">
        <f t="shared" si="365"/>
        <v>0</v>
      </c>
      <c r="AG389" s="69" t="str">
        <f t="shared" si="366"/>
        <v/>
      </c>
      <c r="AH389" s="70" t="str">
        <f>IF(AH379=2,"",IF(AH379=3,"",IF(AH379=4,"",IF(AH379&gt;=5,J327,""))))</f>
        <v/>
      </c>
      <c r="AI389" s="71" t="str">
        <f t="shared" si="359"/>
        <v/>
      </c>
      <c r="AJ389" s="71" t="str">
        <f t="shared" si="359"/>
        <v/>
      </c>
      <c r="AK389" s="70" t="str">
        <f>IF(AH379=2,"",IF(AH379=3,"",IF(AH379=4,"",IF(AH379&gt;=5,J329,""))))</f>
        <v/>
      </c>
      <c r="AL389" s="71" t="str">
        <f t="shared" si="367"/>
        <v/>
      </c>
      <c r="AM389" s="71" t="str">
        <f t="shared" si="367"/>
        <v/>
      </c>
      <c r="AN389" s="71" t="str">
        <f t="shared" si="368"/>
        <v>-</v>
      </c>
      <c r="AO389" s="71" t="str">
        <f t="shared" si="369"/>
        <v>-</v>
      </c>
      <c r="AP389" s="34" t="str">
        <f t="shared" si="360"/>
        <v>-</v>
      </c>
      <c r="AQ389" s="34" t="str">
        <f t="shared" si="361"/>
        <v>-</v>
      </c>
      <c r="AR389" s="34">
        <f t="shared" si="362"/>
        <v>0</v>
      </c>
      <c r="AS389" s="34">
        <f t="shared" si="362"/>
        <v>0</v>
      </c>
      <c r="AT389" s="35"/>
      <c r="AU389" s="35">
        <f t="shared" si="371"/>
        <v>0</v>
      </c>
      <c r="AV389" s="35">
        <f>SUMIFS(AL380:AL394,AH380:AH394,AU389,AK380:AK394,AV379)+SUMIFS(AM380:AM394,AK380:AK394,AU389,AH380:AH394,AV379)</f>
        <v>0</v>
      </c>
      <c r="AW389" s="35">
        <f>SUMIFS(AL380:AL394,AH380:AH394,AU389,AK380:AK394,AW379)+SUMIFS(AM380:AM394,AK380:AK394,AU389,AH380:AH394,AW379)</f>
        <v>0</v>
      </c>
      <c r="AX389" s="35">
        <f>SUMIFS(AL380:AL394,AH380:AH394,AU389,AK380:AK394,AX379)+SUMIFS(AM380:AM394,AK380:AK394,AU389,AH380:AH394,AX379)</f>
        <v>0</v>
      </c>
      <c r="AY389" s="35">
        <f>SUMIFS(AL380:AL394,AH380:AH394,AU389,AK380:AK394,AY379)+SUMIFS(AM380:AM394,AK380:AK394,AU389,AH380:AH394,AY379)</f>
        <v>0</v>
      </c>
      <c r="AZ389" s="35">
        <f>SUMIFS(AL380:AL394,AH380:AH394,AU389,AK380:AK394,AZ379)+SUMIFS(AM380:AM394,AK380:AK394,AU389,AH380:AH394,AZ379)</f>
        <v>0</v>
      </c>
      <c r="BA389" s="35">
        <f>SUMIFS(AL380:AL394,AH380:AH394,AU389,AK380:AK394,BA379)+SUMIFS(AM380:AM394,AK380:AK394,AU389,AH380:AH394,BA379)</f>
        <v>0</v>
      </c>
      <c r="BB389" s="35">
        <f t="shared" ref="BB389:BB393" si="372">SUM(AV389:BA389)</f>
        <v>0</v>
      </c>
      <c r="BC389" s="35">
        <f>AW394</f>
        <v>0</v>
      </c>
      <c r="BD389" s="77">
        <f>(SUMIFS(AN380:AN394,AH380:AH394,AU389)+SUMIFS(AO380:AO394,AK380:AK394,AU389))</f>
        <v>0</v>
      </c>
      <c r="BE389" s="35"/>
      <c r="BF389" s="35"/>
      <c r="BG389" s="35"/>
      <c r="BH389" s="131"/>
      <c r="BI389" s="35"/>
    </row>
    <row r="390" spans="1:61" ht="18" hidden="1" customHeight="1" x14ac:dyDescent="0.25">
      <c r="A390" s="86" t="str">
        <f t="shared" si="354"/>
        <v/>
      </c>
      <c r="B390" s="91" t="str">
        <f t="shared" si="355"/>
        <v/>
      </c>
      <c r="C390" s="92"/>
      <c r="D390" s="93"/>
      <c r="E390" s="91" t="str">
        <f t="shared" si="356"/>
        <v/>
      </c>
      <c r="F390" s="75"/>
      <c r="G390" s="76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4"/>
      <c r="Z390" s="35"/>
      <c r="AA390" s="35"/>
      <c r="AB390" s="36"/>
      <c r="AC390" s="36"/>
      <c r="AD390" s="36"/>
      <c r="AE390" s="35"/>
      <c r="AF390" s="48">
        <f t="shared" si="365"/>
        <v>0</v>
      </c>
      <c r="AG390" s="69" t="str">
        <f t="shared" si="366"/>
        <v/>
      </c>
      <c r="AH390" s="70" t="str">
        <f>IF(AH379=2,"",IF(AH379=3,"",IF(AH379=4,"",IF(AH379&gt;=5,J330,""))))</f>
        <v/>
      </c>
      <c r="AI390" s="71" t="str">
        <f t="shared" si="359"/>
        <v/>
      </c>
      <c r="AJ390" s="71" t="str">
        <f t="shared" si="359"/>
        <v/>
      </c>
      <c r="AK390" s="70" t="str">
        <f>IF(AH379=2,"",IF(AH379=3,"",IF(AH379=4,"",IF(AH379&gt;=5,J331,""))))</f>
        <v/>
      </c>
      <c r="AL390" s="71" t="str">
        <f t="shared" si="367"/>
        <v/>
      </c>
      <c r="AM390" s="71" t="str">
        <f t="shared" si="367"/>
        <v/>
      </c>
      <c r="AN390" s="71" t="str">
        <f t="shared" si="368"/>
        <v>-</v>
      </c>
      <c r="AO390" s="71" t="str">
        <f t="shared" si="369"/>
        <v>-</v>
      </c>
      <c r="AP390" s="34" t="str">
        <f t="shared" si="360"/>
        <v>-</v>
      </c>
      <c r="AQ390" s="34" t="str">
        <f t="shared" si="361"/>
        <v>-</v>
      </c>
      <c r="AR390" s="34">
        <f t="shared" si="362"/>
        <v>0</v>
      </c>
      <c r="AS390" s="34">
        <f t="shared" si="362"/>
        <v>0</v>
      </c>
      <c r="AT390" s="35"/>
      <c r="AU390" s="35">
        <f t="shared" si="371"/>
        <v>0</v>
      </c>
      <c r="AV390" s="35">
        <f>SUMIFS(AL380:AL394,AH380:AH394,AU390,AK380:AK394,AV379)+SUMIFS(AM380:AM394,AK380:AK394,AU390,AH380:AH394,AV379)</f>
        <v>0</v>
      </c>
      <c r="AW390" s="35">
        <f>SUMIFS(AL380:AL394,AH380:AH394,AU390,AK380:AK394,AW379)+SUMIFS(AM380:AM394,AK380:AK394,AU390,AH380:AH394,AW379)</f>
        <v>0</v>
      </c>
      <c r="AX390" s="35">
        <f>SUMIFS(AL380:AL394,AH380:AH394,AU390,AK380:AK394,AX379)+SUMIFS(AM380:AM394,AK380:AK394,AU390,AH380:AH394,AX379)</f>
        <v>0</v>
      </c>
      <c r="AY390" s="35">
        <f>SUMIFS(AL380:AL394,AH380:AH394,AU390,AK380:AK394,AY379)+SUMIFS(AM380:AM394,AK380:AK394,AU390,AH380:AH394,AY379)</f>
        <v>0</v>
      </c>
      <c r="AZ390" s="35">
        <f>SUMIFS(AL380:AL394,AH380:AH394,AU390,AK380:AK394,AZ379)+SUMIFS(AM380:AM394,AK380:AK394,AU390,AH380:AH394,AZ379)</f>
        <v>0</v>
      </c>
      <c r="BA390" s="35">
        <f>SUMIFS(AL380:AL394,AH380:AH394,AU390,AK380:AK394,BA379)+SUMIFS(AM380:AM394,AK380:AK394,AU390,AH380:AH394,BA379)</f>
        <v>0</v>
      </c>
      <c r="BB390" s="35">
        <f t="shared" si="372"/>
        <v>0</v>
      </c>
      <c r="BC390" s="35">
        <f>AX394</f>
        <v>0</v>
      </c>
      <c r="BD390" s="77">
        <f>(SUMIFS(AN380:AN394,AH380:AH394,AU390)+SUMIFS(AO380:AO394,AK380:AK394,AU390))</f>
        <v>0</v>
      </c>
      <c r="BE390" s="35"/>
      <c r="BF390" s="35"/>
      <c r="BG390" s="35"/>
      <c r="BH390" s="131"/>
      <c r="BI390" s="35"/>
    </row>
    <row r="391" spans="1:61" ht="18" hidden="1" customHeight="1" x14ac:dyDescent="0.25">
      <c r="A391" s="86" t="str">
        <f t="shared" si="354"/>
        <v/>
      </c>
      <c r="B391" s="91" t="str">
        <f t="shared" si="355"/>
        <v/>
      </c>
      <c r="C391" s="92"/>
      <c r="D391" s="93"/>
      <c r="E391" s="91" t="str">
        <f t="shared" si="356"/>
        <v/>
      </c>
      <c r="F391" s="75"/>
      <c r="G391" s="76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4"/>
      <c r="Z391" s="35"/>
      <c r="AA391" s="35"/>
      <c r="AB391" s="36"/>
      <c r="AC391" s="36"/>
      <c r="AD391" s="36"/>
      <c r="AE391" s="35"/>
      <c r="AF391" s="48">
        <f t="shared" si="365"/>
        <v>0</v>
      </c>
      <c r="AG391" s="69" t="str">
        <f t="shared" si="366"/>
        <v/>
      </c>
      <c r="AH391" s="70" t="str">
        <f>IF(AH379=2,"",IF(AH379=3,"",IF(AH379=4,"",IF(AH379&gt;=5,J328,""))))</f>
        <v/>
      </c>
      <c r="AI391" s="71" t="str">
        <f t="shared" si="359"/>
        <v/>
      </c>
      <c r="AJ391" s="71" t="str">
        <f t="shared" si="359"/>
        <v/>
      </c>
      <c r="AK391" s="70" t="str">
        <f>IF(AH379=2,"",IF(AH379=3,"",IF(AH379=4,"",IF(AH379&gt;=5,J332,""))))</f>
        <v/>
      </c>
      <c r="AL391" s="71" t="str">
        <f t="shared" si="367"/>
        <v/>
      </c>
      <c r="AM391" s="71" t="str">
        <f t="shared" si="367"/>
        <v/>
      </c>
      <c r="AN391" s="71" t="str">
        <f t="shared" si="368"/>
        <v>-</v>
      </c>
      <c r="AO391" s="71" t="str">
        <f t="shared" si="369"/>
        <v>-</v>
      </c>
      <c r="AP391" s="34" t="str">
        <f t="shared" si="360"/>
        <v>-</v>
      </c>
      <c r="AQ391" s="34" t="str">
        <f t="shared" si="361"/>
        <v>-</v>
      </c>
      <c r="AR391" s="34">
        <f t="shared" si="362"/>
        <v>0</v>
      </c>
      <c r="AS391" s="34">
        <f t="shared" si="362"/>
        <v>0</v>
      </c>
      <c r="AT391" s="35"/>
      <c r="AU391" s="35">
        <f t="shared" si="371"/>
        <v>0</v>
      </c>
      <c r="AV391" s="35">
        <f>SUMIFS(AL380:AL394,AH380:AH394,AU391,AK380:AK394,AV379)+SUMIFS(AM380:AM394,AK380:AK394,AU391,AH380:AH394,AV379)</f>
        <v>0</v>
      </c>
      <c r="AW391" s="35">
        <f>SUMIFS(AL380:AL394,AH380:AH394,AU391,AK380:AK394,AW379)+SUMIFS(AM380:AM394,AK380:AK394,AU391,AH380:AH394,AW379)</f>
        <v>0</v>
      </c>
      <c r="AX391" s="35">
        <f>SUMIFS(AL380:AL394,AH380:AH394,AU391,AK380:AK394,AX379)+SUMIFS(AM380:AM394,AK380:AK394,AU391,AH380:AH394,AX379)</f>
        <v>0</v>
      </c>
      <c r="AY391" s="35">
        <f>SUMIFS(AL380:AL394,AH380:AH394,AU391,AK380:AK394,AY379)+SUMIFS(AM380:AM394,AK380:AK394,AU391,AH380:AH394,AY379)</f>
        <v>0</v>
      </c>
      <c r="AZ391" s="35">
        <f>SUMIFS(AL380:AL394,AH380:AH394,AU391,AK380:AK394,AZ379)+SUMIFS(AM380:AM394,AK380:AK394,AU391,AH380:AH394,AZ379)</f>
        <v>0</v>
      </c>
      <c r="BA391" s="35">
        <f>SUMIFS(AL380:AL394,AH380:AH394,AU391,AK380:AK394,BA379)+SUMIFS(AM380:AM394,AK380:AK394,AU391,AH380:AH394,BA379)</f>
        <v>0</v>
      </c>
      <c r="BB391" s="35">
        <f t="shared" si="372"/>
        <v>0</v>
      </c>
      <c r="BC391" s="35">
        <f>AY394</f>
        <v>0</v>
      </c>
      <c r="BD391" s="77">
        <f>(SUMIFS(AN380:AN394,AH380:AH394,AU391)+SUMIFS(AO380:AO394,AK380:AK394,AU391))</f>
        <v>0</v>
      </c>
      <c r="BE391" s="35"/>
      <c r="BF391" s="35"/>
      <c r="BG391" s="35"/>
      <c r="BH391" s="131"/>
      <c r="BI391" s="35"/>
    </row>
    <row r="392" spans="1:61" ht="18" hidden="1" customHeight="1" x14ac:dyDescent="0.25">
      <c r="A392" s="86" t="str">
        <f t="shared" si="354"/>
        <v/>
      </c>
      <c r="B392" s="91" t="str">
        <f t="shared" si="355"/>
        <v/>
      </c>
      <c r="C392" s="92"/>
      <c r="D392" s="93"/>
      <c r="E392" s="91" t="str">
        <f t="shared" si="356"/>
        <v/>
      </c>
      <c r="F392" s="75"/>
      <c r="G392" s="76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4"/>
      <c r="Z392" s="35"/>
      <c r="AA392" s="35"/>
      <c r="AB392" s="36"/>
      <c r="AC392" s="36"/>
      <c r="AD392" s="36"/>
      <c r="AE392" s="35"/>
      <c r="AF392" s="48">
        <f t="shared" si="365"/>
        <v>0</v>
      </c>
      <c r="AG392" s="69" t="str">
        <f t="shared" si="366"/>
        <v/>
      </c>
      <c r="AH392" s="70" t="str">
        <f>IF(AH379=2,"",IF(AH379=3,"",IF(AH379=4,"",IF(AH379&gt;=5,J327,""))))</f>
        <v/>
      </c>
      <c r="AI392" s="71" t="str">
        <f t="shared" si="359"/>
        <v/>
      </c>
      <c r="AJ392" s="71" t="str">
        <f t="shared" si="359"/>
        <v/>
      </c>
      <c r="AK392" s="70" t="str">
        <f>IF(AH379=2,"",IF(AH379=3,"",IF(AH379=4,"",IF(AH379&gt;=5,J328,""))))</f>
        <v/>
      </c>
      <c r="AL392" s="71" t="str">
        <f t="shared" si="367"/>
        <v/>
      </c>
      <c r="AM392" s="71" t="str">
        <f t="shared" si="367"/>
        <v/>
      </c>
      <c r="AN392" s="71" t="str">
        <f t="shared" si="368"/>
        <v>-</v>
      </c>
      <c r="AO392" s="71" t="str">
        <f t="shared" si="369"/>
        <v>-</v>
      </c>
      <c r="AP392" s="34" t="str">
        <f t="shared" si="360"/>
        <v>-</v>
      </c>
      <c r="AQ392" s="34" t="str">
        <f t="shared" si="361"/>
        <v>-</v>
      </c>
      <c r="AR392" s="34">
        <f t="shared" si="362"/>
        <v>0</v>
      </c>
      <c r="AS392" s="34">
        <f t="shared" si="362"/>
        <v>0</v>
      </c>
      <c r="AT392" s="35"/>
      <c r="AU392" s="35">
        <f t="shared" si="371"/>
        <v>0</v>
      </c>
      <c r="AV392" s="35">
        <f>SUMIFS(AL380:AL394,AH380:AH394,AU392,AK380:AK394,AV379)+SUMIFS(AM380:AM394,AK380:AK394,AU392,AH380:AH394,AV379)</f>
        <v>0</v>
      </c>
      <c r="AW392" s="35">
        <f>SUMIFS(AL380:AL394,AH380:AH394,AU392,AK380:AK394,AW379)+SUMIFS(AM380:AM394,AK380:AK394,AU392,AH380:AH394,AW379)</f>
        <v>0</v>
      </c>
      <c r="AX392" s="35">
        <f>SUMIFS(AL380:AL394,AH380:AH394,AU392,AK380:AK394,AX379)+SUMIFS(AM380:AM394,AK380:AK394,AU392,AH380:AH394,AX379)</f>
        <v>0</v>
      </c>
      <c r="AY392" s="35">
        <f>SUMIFS(AL380:AL394,AH380:AH394,AU392,AK380:AK394,AY379)+SUMIFS(AM380:AM394,AK380:AK394,AU392,AH380:AH394,AY379)</f>
        <v>0</v>
      </c>
      <c r="AZ392" s="35">
        <f>SUMIFS(AL380:AL394,AH380:AH394,AU392,AK380:AK394,AZ379)+SUMIFS(AM380:AM394,AK380:AK394,AU392,AH380:AH394,AZ379)</f>
        <v>0</v>
      </c>
      <c r="BA392" s="35">
        <f>SUMIFS(AL380:AL394,AH380:AH394,AU392,AK380:AK394,BA379)+SUMIFS(AM380:AM394,AK380:AK394,AU392,AH380:AH394,BA379)</f>
        <v>0</v>
      </c>
      <c r="BB392" s="78">
        <f t="shared" si="372"/>
        <v>0</v>
      </c>
      <c r="BC392" s="78">
        <f>AZ394</f>
        <v>0</v>
      </c>
      <c r="BD392" s="77">
        <f>(SUMIFS(AN380:AN394,AH380:AH394,AU392)+SUMIFS(AO380:AO394,AK380:AK394,AU392))</f>
        <v>0</v>
      </c>
      <c r="BE392" s="35"/>
      <c r="BF392" s="35"/>
      <c r="BG392" s="35"/>
      <c r="BH392" s="131"/>
      <c r="BI392" s="35"/>
    </row>
    <row r="393" spans="1:61" ht="18" hidden="1" customHeight="1" x14ac:dyDescent="0.25">
      <c r="A393" s="86" t="str">
        <f t="shared" si="354"/>
        <v/>
      </c>
      <c r="B393" s="91" t="str">
        <f t="shared" si="355"/>
        <v/>
      </c>
      <c r="C393" s="92"/>
      <c r="D393" s="93"/>
      <c r="E393" s="91" t="str">
        <f t="shared" si="356"/>
        <v/>
      </c>
      <c r="F393" s="75"/>
      <c r="G393" s="76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4"/>
      <c r="Z393" s="35"/>
      <c r="AA393" s="35"/>
      <c r="AB393" s="36"/>
      <c r="AC393" s="36"/>
      <c r="AD393" s="37"/>
      <c r="AE393" s="35"/>
      <c r="AF393" s="48">
        <f t="shared" si="365"/>
        <v>0</v>
      </c>
      <c r="AG393" s="69" t="str">
        <f t="shared" si="366"/>
        <v/>
      </c>
      <c r="AH393" s="70" t="str">
        <f>IF(AH379=2,"",IF(AH379=3,"",IF(AH379=4,"",IF(AH379&gt;=5,J329,""))))</f>
        <v/>
      </c>
      <c r="AI393" s="71" t="str">
        <f t="shared" si="359"/>
        <v/>
      </c>
      <c r="AJ393" s="71" t="str">
        <f t="shared" si="359"/>
        <v/>
      </c>
      <c r="AK393" s="70" t="str">
        <f>IF(AH379=2,"",IF(AH379=3,"",IF(AH379=4,"",IF(AH379&gt;=5,J330,""))))</f>
        <v/>
      </c>
      <c r="AL393" s="71" t="str">
        <f t="shared" si="367"/>
        <v/>
      </c>
      <c r="AM393" s="71" t="str">
        <f t="shared" si="367"/>
        <v/>
      </c>
      <c r="AN393" s="71" t="str">
        <f t="shared" si="368"/>
        <v>-</v>
      </c>
      <c r="AO393" s="71" t="str">
        <f t="shared" si="369"/>
        <v>-</v>
      </c>
      <c r="AP393" s="34" t="str">
        <f t="shared" si="360"/>
        <v>-</v>
      </c>
      <c r="AQ393" s="34" t="str">
        <f t="shared" si="361"/>
        <v>-</v>
      </c>
      <c r="AR393" s="34">
        <f t="shared" si="362"/>
        <v>0</v>
      </c>
      <c r="AS393" s="34">
        <f t="shared" si="362"/>
        <v>0</v>
      </c>
      <c r="AT393" s="35"/>
      <c r="AU393" s="35">
        <f t="shared" si="371"/>
        <v>0</v>
      </c>
      <c r="AV393" s="35">
        <f>SUMIFS(AL380:AL394,AH380:AH394,AU393,AK380:AK394,AV379)+SUMIFS(AM380:AM394,AK380:AK394,AU393,AH380:AH394,AV379)</f>
        <v>0</v>
      </c>
      <c r="AW393" s="35">
        <f>SUMIFS(AL380:AL394,AH380:AH394,AU393,AK380:AK394,AW379)+SUMIFS(AM380:AM394,AK380:AK394,AU393,AH380:AH394,AW379)</f>
        <v>0</v>
      </c>
      <c r="AX393" s="35">
        <f>SUMIFS(AL380:AL394,AH380:AH394,AU393,AK380:AK394,AX379)+SUMIFS(AM380:AM394,AK380:AK394,AU393,AH380:AH394,AX379)</f>
        <v>0</v>
      </c>
      <c r="AY393" s="35">
        <f>SUMIFS(AL380:AL394,AH380:AH394,AU393,AK380:AK394,AY379)+SUMIFS(AM380:AM394,AK380:AK394,AU393,AH380:AH394,AY379)</f>
        <v>0</v>
      </c>
      <c r="AZ393" s="35">
        <f>SUMIFS(AL380:AL394,AH380:AH394,AU393,AK380:AK394,AZ379)+SUMIFS(AM380:AM394,AK380:AK394,AU393,AH380:AH394,AZ379)</f>
        <v>0</v>
      </c>
      <c r="BA393" s="35">
        <f>SUMIFS(AL380:AL394,AH380:AH394,AU393,AK380:AK394,BA379)+SUMIFS(AM380:AM394,AK380:AK394,AU393,AH380:AH394,BA379)</f>
        <v>0</v>
      </c>
      <c r="BB393" s="78">
        <f t="shared" si="372"/>
        <v>0</v>
      </c>
      <c r="BC393" s="78">
        <f>BA394</f>
        <v>0</v>
      </c>
      <c r="BD393" s="77">
        <f>(SUMIFS(AN380:AN394,AH380:AH394,AU393)+SUMIFS(AO380:AO394,AK380:AK394,AU393))</f>
        <v>0</v>
      </c>
      <c r="BE393" s="35"/>
      <c r="BF393" s="35"/>
      <c r="BG393" s="35"/>
      <c r="BH393" s="131"/>
      <c r="BI393" s="35"/>
    </row>
    <row r="394" spans="1:61" ht="18" hidden="1" customHeight="1" x14ac:dyDescent="0.25">
      <c r="A394" s="86" t="str">
        <f t="shared" si="354"/>
        <v/>
      </c>
      <c r="B394" s="91" t="str">
        <f t="shared" si="355"/>
        <v/>
      </c>
      <c r="C394" s="92"/>
      <c r="D394" s="93"/>
      <c r="E394" s="91" t="str">
        <f t="shared" si="356"/>
        <v/>
      </c>
      <c r="F394" s="75"/>
      <c r="G394" s="76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4"/>
      <c r="Z394" s="35"/>
      <c r="AA394" s="35"/>
      <c r="AB394" s="36"/>
      <c r="AC394" s="36"/>
      <c r="AD394" s="36"/>
      <c r="AE394" s="35"/>
      <c r="AF394" s="48">
        <f t="shared" si="365"/>
        <v>0</v>
      </c>
      <c r="AG394" s="69" t="str">
        <f t="shared" si="366"/>
        <v/>
      </c>
      <c r="AH394" s="70" t="str">
        <f>IF(AH379=2,"",IF(AH379=3,"",IF(AH379=4,"",IF(AH379&gt;=5,J331,""))))</f>
        <v/>
      </c>
      <c r="AI394" s="71" t="str">
        <f t="shared" si="359"/>
        <v/>
      </c>
      <c r="AJ394" s="71" t="str">
        <f t="shared" si="359"/>
        <v/>
      </c>
      <c r="AK394" s="70" t="str">
        <f>IF(AH379=2,"",IF(AH379=3,"",IF(AH379=4,"",IF(AH379&gt;=5,J332,""))))</f>
        <v/>
      </c>
      <c r="AL394" s="71" t="str">
        <f t="shared" si="367"/>
        <v/>
      </c>
      <c r="AM394" s="71" t="str">
        <f t="shared" si="367"/>
        <v/>
      </c>
      <c r="AN394" s="71" t="str">
        <f t="shared" si="368"/>
        <v>-</v>
      </c>
      <c r="AO394" s="71" t="str">
        <f t="shared" si="369"/>
        <v>-</v>
      </c>
      <c r="AP394" s="34" t="str">
        <f t="shared" si="360"/>
        <v>-</v>
      </c>
      <c r="AQ394" s="34" t="str">
        <f t="shared" si="361"/>
        <v>-</v>
      </c>
      <c r="AR394" s="34">
        <f t="shared" si="362"/>
        <v>0</v>
      </c>
      <c r="AS394" s="34">
        <f t="shared" si="362"/>
        <v>0</v>
      </c>
      <c r="AT394" s="35"/>
      <c r="AU394" s="35" t="s">
        <v>43</v>
      </c>
      <c r="AV394" s="35">
        <f>SUM(AV388:AV393)</f>
        <v>0</v>
      </c>
      <c r="AW394" s="35">
        <f t="shared" ref="AW394:BA394" si="373">SUM(AW388:AW393)</f>
        <v>0</v>
      </c>
      <c r="AX394" s="35">
        <f t="shared" si="373"/>
        <v>0</v>
      </c>
      <c r="AY394" s="35">
        <f t="shared" si="373"/>
        <v>0</v>
      </c>
      <c r="AZ394" s="35">
        <f t="shared" si="373"/>
        <v>0</v>
      </c>
      <c r="BA394" s="35">
        <f t="shared" si="373"/>
        <v>0</v>
      </c>
      <c r="BB394" s="35"/>
      <c r="BC394" s="35"/>
      <c r="BD394" s="35"/>
      <c r="BE394" s="35"/>
      <c r="BF394" s="35"/>
      <c r="BG394" s="35"/>
      <c r="BH394" s="131"/>
      <c r="BI394" s="35"/>
    </row>
    <row r="395" spans="1:61" ht="15" hidden="1" customHeight="1" x14ac:dyDescent="0.25">
      <c r="A395" s="79"/>
      <c r="B395" s="33"/>
      <c r="C395" s="33"/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4"/>
      <c r="Z395" s="35"/>
      <c r="AA395" s="35"/>
      <c r="AB395" s="36"/>
      <c r="AC395" s="36"/>
      <c r="AD395" s="36"/>
      <c r="AE395" s="35"/>
      <c r="AF395" s="34"/>
      <c r="AG395" s="80"/>
      <c r="AH395" s="35"/>
      <c r="AI395" s="81"/>
      <c r="AJ395" s="81"/>
      <c r="AK395" s="35"/>
      <c r="AL395" s="35"/>
      <c r="AM395" s="35"/>
      <c r="AN395" s="35"/>
      <c r="AO395" s="81"/>
      <c r="AP395" s="35"/>
      <c r="AQ395" s="35"/>
      <c r="AR395" s="35"/>
      <c r="AS395" s="35"/>
      <c r="AT395" s="35"/>
      <c r="AU395" s="35"/>
      <c r="AV395" s="35"/>
      <c r="AW395" s="35"/>
      <c r="AX395" s="35"/>
      <c r="AY395" s="35"/>
      <c r="AZ395" s="35"/>
      <c r="BA395" s="35"/>
      <c r="BB395" s="35"/>
      <c r="BC395" s="35"/>
      <c r="BD395" s="35"/>
      <c r="BE395" s="35"/>
      <c r="BF395" s="35"/>
      <c r="BG395" s="35"/>
      <c r="BH395" s="131"/>
      <c r="BI395" s="35"/>
    </row>
    <row r="396" spans="1:61" ht="18" hidden="1" customHeight="1" x14ac:dyDescent="0.25">
      <c r="A396" s="14"/>
      <c r="B396" s="14"/>
      <c r="C396" s="14" t="s">
        <v>44</v>
      </c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6"/>
      <c r="Z396" s="14"/>
      <c r="AA396" s="14"/>
      <c r="AB396" s="31"/>
      <c r="AC396" s="31"/>
      <c r="AD396" s="31"/>
      <c r="AE396" s="14"/>
      <c r="AF396" s="16"/>
      <c r="AG396" s="14"/>
      <c r="AH396" s="14"/>
      <c r="AI396" s="14"/>
      <c r="AJ396" s="14"/>
      <c r="AK396" s="16"/>
      <c r="AL396" s="16"/>
      <c r="AM396" s="16"/>
      <c r="AN396" s="14"/>
      <c r="AO396" s="14"/>
      <c r="AP396" s="14"/>
      <c r="AQ396" s="14"/>
      <c r="AR396" s="16"/>
      <c r="AS396" s="16"/>
      <c r="AT396" s="14"/>
      <c r="AU396" s="31"/>
      <c r="AV396" s="14"/>
      <c r="AW396" s="14"/>
      <c r="AX396" s="14"/>
      <c r="AY396" s="14"/>
      <c r="AZ396" s="14"/>
      <c r="BA396" s="14"/>
      <c r="BB396" s="14"/>
      <c r="BC396" s="14"/>
      <c r="BD396" s="14"/>
      <c r="BE396" s="14"/>
      <c r="BF396" s="14"/>
      <c r="BG396" s="14"/>
      <c r="BH396" s="108"/>
      <c r="BI396" s="14"/>
    </row>
    <row r="397" spans="1:61" ht="18" hidden="1" customHeight="1" x14ac:dyDescent="0.25">
      <c r="A397" s="1" t="s">
        <v>45</v>
      </c>
      <c r="BH397" s="132"/>
    </row>
    <row r="398" spans="1:61" ht="18" hidden="1" customHeight="1" x14ac:dyDescent="0.25">
      <c r="I398" s="6" t="s">
        <v>1</v>
      </c>
      <c r="J398" s="7" t="str">
        <f>S326</f>
        <v>OPEN</v>
      </c>
      <c r="R398" s="6" t="s">
        <v>2</v>
      </c>
      <c r="S398" s="7" t="str">
        <f>S326</f>
        <v>OPEN</v>
      </c>
      <c r="BH398" s="132"/>
    </row>
    <row r="399" spans="1:61" ht="18" hidden="1" customHeight="1" x14ac:dyDescent="0.25">
      <c r="I399" s="8" t="str">
        <f>IF(J399&lt;&gt;0,CONCATENATE(I398,AF778),"")</f>
        <v/>
      </c>
      <c r="J399" s="10"/>
      <c r="R399" s="8" t="str">
        <f>IF(S399&lt;&gt;0,CONCATENATE(R398,AF814),"")</f>
        <v/>
      </c>
      <c r="S399" s="11"/>
      <c r="BH399" s="132"/>
    </row>
    <row r="400" spans="1:61" ht="18" hidden="1" customHeight="1" x14ac:dyDescent="0.25">
      <c r="I400" s="8" t="str">
        <f>IF(J400&lt;&gt;0,CONCATENATE(I398,AF779),"")</f>
        <v/>
      </c>
      <c r="J400" s="10"/>
      <c r="R400" s="8" t="str">
        <f>IF(S400&lt;&gt;0,CONCATENATE(R398,AF815),"")</f>
        <v/>
      </c>
      <c r="S400" s="11"/>
      <c r="BH400" s="132"/>
    </row>
    <row r="401" spans="1:61" ht="18" hidden="1" customHeight="1" x14ac:dyDescent="0.25">
      <c r="I401" s="8" t="str">
        <f>IF(J401&lt;&gt;0,CONCATENATE(I398,AF780),"")</f>
        <v/>
      </c>
      <c r="J401" s="10"/>
      <c r="R401" s="8" t="str">
        <f>IF(S401&lt;&gt;0,CONCATENATE(R398,AF816),"")</f>
        <v/>
      </c>
      <c r="S401" s="11"/>
      <c r="BH401" s="132"/>
    </row>
    <row r="402" spans="1:61" ht="18" hidden="1" customHeight="1" x14ac:dyDescent="0.25">
      <c r="I402" s="8" t="str">
        <f>IF(J402&lt;&gt;0,CONCATENATE(I398,AF781),"")</f>
        <v/>
      </c>
      <c r="J402" s="10"/>
      <c r="R402" s="8" t="str">
        <f>IF(S402&lt;&gt;0,CONCATENATE(R398,AF817),"")</f>
        <v/>
      </c>
      <c r="S402" s="13"/>
      <c r="BH402" s="132"/>
    </row>
    <row r="403" spans="1:61" ht="18" hidden="1" customHeight="1" x14ac:dyDescent="0.25">
      <c r="I403" s="8" t="str">
        <f>IF(J403&lt;&gt;0,CONCATENATE(I398,AF782),"")</f>
        <v/>
      </c>
      <c r="J403" s="10"/>
      <c r="R403" s="8" t="str">
        <f>IF(S403&lt;&gt;0,CONCATENATE(R398,AF818),"")</f>
        <v/>
      </c>
      <c r="S403" s="11"/>
      <c r="BH403" s="132"/>
    </row>
    <row r="404" spans="1:61" ht="18" hidden="1" customHeight="1" x14ac:dyDescent="0.25">
      <c r="I404" s="8" t="str">
        <f>IF(J404&lt;&gt;0,CONCATENATE(I398,AF783),"")</f>
        <v/>
      </c>
      <c r="J404" s="10"/>
      <c r="R404" s="8" t="str">
        <f>IF(S404&lt;&gt;0,CONCATENATE(R398,AF819),"")</f>
        <v/>
      </c>
      <c r="S404" s="11"/>
      <c r="BH404" s="132"/>
    </row>
    <row r="405" spans="1:61" ht="18" hidden="1" customHeight="1" x14ac:dyDescent="0.25">
      <c r="AR405"/>
      <c r="AS405"/>
      <c r="AU405" s="3"/>
      <c r="AV405" s="3"/>
      <c r="AX405" s="4"/>
      <c r="BH405" s="132"/>
    </row>
    <row r="406" spans="1:61" ht="18" hidden="1" customHeight="1" x14ac:dyDescent="0.25">
      <c r="A406" s="14"/>
      <c r="B406" s="14"/>
      <c r="C406" s="14"/>
      <c r="D406" s="14"/>
      <c r="E406" s="14"/>
      <c r="F406" s="14"/>
      <c r="G406" s="14"/>
      <c r="H406" s="14"/>
      <c r="I406" s="15" t="s">
        <v>3</v>
      </c>
      <c r="J406" s="15" t="str">
        <f>AG406</f>
        <v>OPEN - L</v>
      </c>
      <c r="K406" s="15" t="s">
        <v>4</v>
      </c>
      <c r="L406" s="15" t="s">
        <v>5</v>
      </c>
      <c r="M406" s="15" t="s">
        <v>6</v>
      </c>
      <c r="N406" s="15" t="s">
        <v>7</v>
      </c>
      <c r="O406" s="15" t="s">
        <v>8</v>
      </c>
      <c r="P406" s="15" t="s">
        <v>9</v>
      </c>
      <c r="Q406" s="15" t="s">
        <v>10</v>
      </c>
      <c r="R406" s="15" t="s">
        <v>11</v>
      </c>
      <c r="S406" s="15" t="s">
        <v>12</v>
      </c>
      <c r="T406" s="16" t="s">
        <v>13</v>
      </c>
      <c r="U406" s="16" t="s">
        <v>14</v>
      </c>
      <c r="V406" s="16" t="s">
        <v>15</v>
      </c>
      <c r="W406" s="16" t="s">
        <v>16</v>
      </c>
      <c r="X406" s="16"/>
      <c r="Y406" s="16" t="s">
        <v>17</v>
      </c>
      <c r="Z406" s="16"/>
      <c r="AA406" s="16" t="s">
        <v>18</v>
      </c>
      <c r="AB406" s="16" t="s">
        <v>19</v>
      </c>
      <c r="AC406" s="16" t="s">
        <v>20</v>
      </c>
      <c r="AD406" s="17" t="s">
        <v>17</v>
      </c>
      <c r="AE406" s="16"/>
      <c r="AF406" s="16" t="s">
        <v>21</v>
      </c>
      <c r="AG406" s="15" t="str">
        <f>CONCATENATE(S326," - ",R326)</f>
        <v>OPEN - L</v>
      </c>
      <c r="AH406" s="15" t="s">
        <v>4</v>
      </c>
      <c r="AI406" s="15" t="s">
        <v>5</v>
      </c>
      <c r="AJ406" s="15" t="s">
        <v>6</v>
      </c>
      <c r="AK406" s="15" t="s">
        <v>7</v>
      </c>
      <c r="AL406" s="15" t="s">
        <v>8</v>
      </c>
      <c r="AM406" s="15" t="s">
        <v>9</v>
      </c>
      <c r="AN406" s="15" t="s">
        <v>10</v>
      </c>
      <c r="AO406" s="15" t="s">
        <v>11</v>
      </c>
      <c r="AP406" s="15"/>
      <c r="AQ406" s="16"/>
      <c r="AR406" s="18"/>
      <c r="AS406" s="16"/>
      <c r="AT406" s="16"/>
      <c r="AU406" s="19" t="s">
        <v>22</v>
      </c>
      <c r="AV406" s="18">
        <f>AU407</f>
        <v>0</v>
      </c>
      <c r="AW406" s="18">
        <f>AU408</f>
        <v>0</v>
      </c>
      <c r="AX406" s="18">
        <f>AU409</f>
        <v>0</v>
      </c>
      <c r="AY406" s="18">
        <f>AU410</f>
        <v>0</v>
      </c>
      <c r="AZ406" s="18">
        <f>AU411</f>
        <v>0</v>
      </c>
      <c r="BA406" s="18">
        <f>AU412</f>
        <v>0</v>
      </c>
      <c r="BB406" s="16"/>
      <c r="BC406" s="16" t="s">
        <v>18</v>
      </c>
      <c r="BD406" s="16" t="s">
        <v>19</v>
      </c>
      <c r="BE406" s="16" t="s">
        <v>20</v>
      </c>
      <c r="BF406" s="16" t="s">
        <v>17</v>
      </c>
      <c r="BG406" s="14"/>
      <c r="BH406" s="107" t="s">
        <v>17</v>
      </c>
      <c r="BI406" s="14"/>
    </row>
    <row r="407" spans="1:61" ht="18" hidden="1" customHeight="1" x14ac:dyDescent="0.25">
      <c r="A407" s="14"/>
      <c r="B407" s="14"/>
      <c r="C407" s="14"/>
      <c r="D407" s="14"/>
      <c r="E407" s="14"/>
      <c r="F407" s="14"/>
      <c r="G407" s="14"/>
      <c r="H407" s="14"/>
      <c r="I407" s="15" t="str">
        <f>IF(S327&lt;&gt;0,1,"")</f>
        <v/>
      </c>
      <c r="J407" s="16" t="str">
        <f>IF(S327="","",VLOOKUP(AC407,BE407:BG412,3,FALSE))</f>
        <v/>
      </c>
      <c r="K407" s="16" t="str">
        <f>IFERROR(VLOOKUP(J407,AG407:AO412,2,FALSE),"")</f>
        <v/>
      </c>
      <c r="L407" s="16" t="str">
        <f>IFERROR(VLOOKUP(J407,AG407:AO412,3,FALSE),"")</f>
        <v/>
      </c>
      <c r="M407" s="16" t="str">
        <f>IFERROR(VLOOKUP(J407,AG407:AO412,4,FALSE),"")</f>
        <v/>
      </c>
      <c r="N407" s="16" t="str">
        <f>IFERROR(VLOOKUP(J407,AG407:AO412,5,FALSE),"")</f>
        <v/>
      </c>
      <c r="O407" s="16" t="str">
        <f>IFERROR(VLOOKUP(J407,AG407:AO412,6,FALSE),"")</f>
        <v/>
      </c>
      <c r="P407" s="16" t="str">
        <f>IFERROR(VLOOKUP(J407,AG407:AO412,7,FALSE),"")</f>
        <v/>
      </c>
      <c r="Q407" s="16" t="str">
        <f>IFERROR(VLOOKUP(J407,AG407:AO412,8,FALSE),"")</f>
        <v/>
      </c>
      <c r="R407" s="16" t="str">
        <f>IFERROR(VLOOKUP(J407,AG407:AO412,9,FALSE),"")</f>
        <v/>
      </c>
      <c r="S407" s="16" t="str">
        <f>IF(I407="","",IF(AB407=AB408,(IF(AB407=-1,"","Shoot com o 2º")),IF(I407=1,"",IF(AB407=AB413,(IF(AB407=-1,"","Shoot com o 1º")),IF(AB407=AB406,(IF(AB407=-1,"","Shoot com o 1º")),"")))))</f>
        <v/>
      </c>
      <c r="T407" s="16" t="str">
        <f>IFERROR(VLOOKUP(J407,AU424:BD429,8,FALSE),"")</f>
        <v/>
      </c>
      <c r="U407" s="16" t="str">
        <f>IFERROR(VLOOKUP(J407,AU424:BD429,9,FALSE),"")</f>
        <v/>
      </c>
      <c r="V407" s="16" t="str">
        <f>IFERROR(T407-U407,"")</f>
        <v/>
      </c>
      <c r="W407" s="16" t="str">
        <f>IFERROR(VLOOKUP(J407,AU424:BD429,10,FALSE),"")</f>
        <v/>
      </c>
      <c r="X407" s="16"/>
      <c r="Y407" s="20" t="str">
        <f>IF(I407="","",IFERROR(VLOOKUP(J407,BG407:BH412,2,FALSE),0))</f>
        <v/>
      </c>
      <c r="Z407" s="21"/>
      <c r="AA407" s="22" t="str">
        <f>IFERROR(LARGE(BC407:BC412,I407),"")</f>
        <v/>
      </c>
      <c r="AB407" s="23" t="str">
        <f>IFERROR(LARGE(BD407:BD412,I407),"")</f>
        <v/>
      </c>
      <c r="AC407" s="24" t="str">
        <f>IFERROR(LARGE(BE407:BE412,I407),"")</f>
        <v/>
      </c>
      <c r="AD407" s="25" t="str">
        <f>IFERROR(AC407+(Y407/100),"")</f>
        <v/>
      </c>
      <c r="AE407" s="16"/>
      <c r="AF407" s="16">
        <v>1</v>
      </c>
      <c r="AG407" s="18">
        <f t="shared" ref="AG407:AG412" si="374">S327</f>
        <v>0</v>
      </c>
      <c r="AH407" s="16">
        <f>SUM(AI407:AK407)</f>
        <v>0</v>
      </c>
      <c r="AI407" s="16">
        <f>COUNTIFS(AH416:AH430,AG407,AP416:AP430,AI406)+COUNTIFS(AK416:AK430,AG407,AQ416:AQ430,AI406)</f>
        <v>0</v>
      </c>
      <c r="AJ407" s="16">
        <f>COUNTIFS(AH416:AH430,AG407,AP416:AP430,AJ406)+COUNTIFS(AK416:AK430,AG407,AQ416:AQ430,AJ406)</f>
        <v>0</v>
      </c>
      <c r="AK407" s="14">
        <f>COUNTIFS(AH416:AH430,AG407,AP416:AP430,AK406)+COUNTIFS(AK416:AK430,AG407,AQ416:AQ430,AK406)</f>
        <v>0</v>
      </c>
      <c r="AL407" s="14">
        <f>SUMIF(AH416:AH430,AG407,AI416:AI430)+SUMIF(AK416:AK430,AG407,AJ416:AJ430)</f>
        <v>0</v>
      </c>
      <c r="AM407" s="14">
        <f>SUMIF(AH416:AH430,AG407,AJ416:AJ430)+SUMIF(AK416:AK430,AG407,AI416:AI430)</f>
        <v>0</v>
      </c>
      <c r="AN407" s="16">
        <f>AL407-AM407</f>
        <v>0</v>
      </c>
      <c r="AO407" s="16">
        <f>(3*AI407)+(1*AJ407)+(0*AK407)</f>
        <v>0</v>
      </c>
      <c r="AP407" s="26"/>
      <c r="AQ407" s="22"/>
      <c r="AR407" s="27"/>
      <c r="AS407" s="22"/>
      <c r="AT407" s="22"/>
      <c r="AU407" s="18">
        <f t="shared" ref="AU407:AU412" si="375">AG407</f>
        <v>0</v>
      </c>
      <c r="AV407" s="28">
        <f>IF((AO407-AO407)=0,(AV416),0)</f>
        <v>0</v>
      </c>
      <c r="AW407" s="28">
        <f>IF((AO407-AO408)=0,(AW416),0)</f>
        <v>0</v>
      </c>
      <c r="AX407" s="28">
        <f>IF((AO407-AO409)=0,(AX416),0)</f>
        <v>0</v>
      </c>
      <c r="AY407" s="28">
        <f>IF((AO407-AO410)=0,(AY416),0)</f>
        <v>0</v>
      </c>
      <c r="AZ407" s="28">
        <f>IF((AO407-AO411)=0,(AZ416),0)</f>
        <v>0</v>
      </c>
      <c r="BA407" s="28">
        <f>IF((AO407-AO412)=0,(BA416),0)</f>
        <v>0</v>
      </c>
      <c r="BB407" s="28"/>
      <c r="BC407" s="22">
        <f>IF(AH407=0,-1,AO407+(SUM(AV407:BA407)/20)-(AH407/100000))</f>
        <v>-1</v>
      </c>
      <c r="BD407" s="22">
        <f t="shared" ref="BD407:BD412" si="376">BC407+(AN407/1000)+(AL407/100000)</f>
        <v>-1</v>
      </c>
      <c r="BE407" s="29">
        <f t="shared" ref="BE407:BE412" si="377">BD407-(AF407/10000000000)</f>
        <v>-1.0000000001</v>
      </c>
      <c r="BF407" s="29">
        <f>BE407+(BH407/10000000)</f>
        <v>-1.0000000001</v>
      </c>
      <c r="BG407" s="18">
        <f t="shared" ref="BG407:BG412" si="378">AG407</f>
        <v>0</v>
      </c>
      <c r="BH407" s="133">
        <f t="shared" ref="BH407:BH412" si="379">BD424+((BB424-BC424)/10)+(BB424/100)</f>
        <v>0</v>
      </c>
      <c r="BI407" s="14"/>
    </row>
    <row r="408" spans="1:61" ht="18" hidden="1" customHeight="1" x14ac:dyDescent="0.25">
      <c r="A408" s="14"/>
      <c r="B408" s="14"/>
      <c r="C408" s="14"/>
      <c r="D408" s="14"/>
      <c r="E408" s="14"/>
      <c r="F408" s="14"/>
      <c r="G408" s="14"/>
      <c r="H408" s="14"/>
      <c r="I408" s="15" t="str">
        <f>IF(S328&lt;&gt;0,I407+1,"")</f>
        <v/>
      </c>
      <c r="J408" s="16" t="str">
        <f>IF(S328="","",VLOOKUP(AC408,BE407:BG412,3,FALSE))</f>
        <v/>
      </c>
      <c r="K408" s="16" t="str">
        <f>IFERROR(VLOOKUP(J408,AG407:AO412,2,FALSE),"")</f>
        <v/>
      </c>
      <c r="L408" s="16" t="str">
        <f>IFERROR(VLOOKUP(J408,AG407:AO412,3,FALSE),"")</f>
        <v/>
      </c>
      <c r="M408" s="16" t="str">
        <f>IFERROR(VLOOKUP(J408,AG407:AO412,4,FALSE),"")</f>
        <v/>
      </c>
      <c r="N408" s="16" t="str">
        <f>IFERROR(VLOOKUP(J408,AG407:AO412,5,FALSE),"")</f>
        <v/>
      </c>
      <c r="O408" s="16" t="str">
        <f>IFERROR(VLOOKUP(J408,AG407:AO412,6,FALSE),"")</f>
        <v/>
      </c>
      <c r="P408" s="16" t="str">
        <f>IFERROR(VLOOKUP(J408,AG407:AO412,7,FALSE),"")</f>
        <v/>
      </c>
      <c r="Q408" s="16" t="str">
        <f>IFERROR(VLOOKUP(J408,AG407:AO412,8,FALSE),"")</f>
        <v/>
      </c>
      <c r="R408" s="16" t="str">
        <f>IFERROR(VLOOKUP(J408,AG407:AO412,9,FALSE),"")</f>
        <v/>
      </c>
      <c r="S408" s="16" t="str">
        <f>IF(I408="","",IF(AB408=AB409,(IF(AB408=-1,"","Shoot com o 3º")),IF(I408=1,"",IF(AB408=AB413,(IF(AB408=-1,"","Shoot com o 1º")),IF(AB408=AB407,(IF(AB408=-1,"","Shoot com o 1º")),"")))))</f>
        <v/>
      </c>
      <c r="T408" s="16" t="str">
        <f>IFERROR(VLOOKUP(J408,AU424:BD429,8,FALSE),"")</f>
        <v/>
      </c>
      <c r="U408" s="16" t="str">
        <f>IFERROR(VLOOKUP(J408,AU424:BD429,9,FALSE),"")</f>
        <v/>
      </c>
      <c r="V408" s="16" t="str">
        <f t="shared" ref="V408:V412" si="380">IFERROR(T408-U408,"")</f>
        <v/>
      </c>
      <c r="W408" s="16" t="str">
        <f>IFERROR(VLOOKUP(J408,AU424:BD429,10,FALSE),"")</f>
        <v/>
      </c>
      <c r="X408" s="16"/>
      <c r="Y408" s="20" t="str">
        <f>IF(I408="","",IFERROR(VLOOKUP(J408,BG407:BH412,2,FALSE),0))</f>
        <v/>
      </c>
      <c r="Z408" s="21"/>
      <c r="AA408" s="22" t="str">
        <f>IFERROR(LARGE(BC407:BC412,I408),"")</f>
        <v/>
      </c>
      <c r="AB408" s="23" t="str">
        <f>IFERROR(LARGE(BD407:BD412,I408),"")</f>
        <v/>
      </c>
      <c r="AC408" s="24" t="str">
        <f>IFERROR(LARGE(BE407:BE412,I408),"")</f>
        <v/>
      </c>
      <c r="AD408" s="25" t="str">
        <f>IFERROR(AC408+(Y408/100),"")</f>
        <v/>
      </c>
      <c r="AE408" s="16"/>
      <c r="AF408" s="16">
        <v>2</v>
      </c>
      <c r="AG408" s="18">
        <f t="shared" si="374"/>
        <v>0</v>
      </c>
      <c r="AH408" s="16">
        <f>SUM(AI408:AK408)</f>
        <v>0</v>
      </c>
      <c r="AI408" s="16">
        <f>COUNTIFS(AH416:AH430,AG408,AP416:AP430,AI406)+COUNTIFS(AK416:AK430,AG408,AQ416:AQ430,AI406)</f>
        <v>0</v>
      </c>
      <c r="AJ408" s="16">
        <f>COUNTIFS(AH416:AH430,AG408,AP416:AP430,AJ406)+COUNTIFS(AK416:AK430,AG408,AQ416:AQ430,AJ406)</f>
        <v>0</v>
      </c>
      <c r="AK408" s="14">
        <f>COUNTIFS(AH416:AH430,AG408,AP416:AP430,AK406)+COUNTIFS(AK416:AK430,AG408,AQ416:AQ430,AK406)</f>
        <v>0</v>
      </c>
      <c r="AL408" s="14">
        <f>SUMIF(AH416:AH430,AG408,AI416:AI430)+SUMIF(AK416:AK430,AG408,AJ416:AJ430)</f>
        <v>0</v>
      </c>
      <c r="AM408" s="14">
        <f>SUMIF(AH416:AH430,AG408,AJ416:AJ430)+SUMIF(AK416:AK430,AG408,AI416:AI430)</f>
        <v>0</v>
      </c>
      <c r="AN408" s="16">
        <f>AL408-AM408</f>
        <v>0</v>
      </c>
      <c r="AO408" s="16">
        <f>(3*AI408)+(1*AJ408)+(0*AK408)</f>
        <v>0</v>
      </c>
      <c r="AP408" s="26"/>
      <c r="AQ408" s="22"/>
      <c r="AR408" s="27"/>
      <c r="AS408" s="22"/>
      <c r="AT408" s="22"/>
      <c r="AU408" s="18">
        <f t="shared" si="375"/>
        <v>0</v>
      </c>
      <c r="AV408" s="28">
        <f>IF((AO408-AO407)=0,(AV417),0)</f>
        <v>0</v>
      </c>
      <c r="AW408" s="28">
        <f>IF((AO408-AO408)=0,(AW417),0)</f>
        <v>0</v>
      </c>
      <c r="AX408" s="28">
        <f>IF((AO408-AO409)=0,(AX417),0)</f>
        <v>0</v>
      </c>
      <c r="AY408" s="28">
        <f>IF((AO408-AO410)=0,(AY417),0)</f>
        <v>0</v>
      </c>
      <c r="AZ408" s="28">
        <f>IF((AO408-AO411)=0,(AZ417),0)</f>
        <v>0</v>
      </c>
      <c r="BA408" s="28">
        <f>IF((AO408-AO412)=0,(BA417),0)</f>
        <v>0</v>
      </c>
      <c r="BB408" s="28"/>
      <c r="BC408" s="22">
        <f t="shared" ref="BC408:BC412" si="381">IF(AH408=0,-1,AO408+(SUM(AV408:BA408)/20)-(AH408/100000))</f>
        <v>-1</v>
      </c>
      <c r="BD408" s="22">
        <f t="shared" si="376"/>
        <v>-1</v>
      </c>
      <c r="BE408" s="29">
        <f t="shared" si="377"/>
        <v>-1.0000000002</v>
      </c>
      <c r="BF408" s="29">
        <f t="shared" ref="BF408:BF412" si="382">BE408+(BH408/10000000)</f>
        <v>-1.0000000002</v>
      </c>
      <c r="BG408" s="18">
        <f t="shared" si="378"/>
        <v>0</v>
      </c>
      <c r="BH408" s="133">
        <f t="shared" si="379"/>
        <v>0</v>
      </c>
      <c r="BI408" s="14"/>
    </row>
    <row r="409" spans="1:61" ht="18" hidden="1" customHeight="1" x14ac:dyDescent="0.25">
      <c r="A409" s="14"/>
      <c r="B409" s="14"/>
      <c r="C409" s="14"/>
      <c r="D409" s="14"/>
      <c r="E409" s="14"/>
      <c r="F409" s="14"/>
      <c r="G409" s="14"/>
      <c r="H409" s="14"/>
      <c r="I409" s="15" t="str">
        <f>IF(S329&lt;&gt;0,I408+1,"")</f>
        <v/>
      </c>
      <c r="J409" s="16" t="str">
        <f>IF(S329="","",VLOOKUP(AC409,BE407:BG412,3,FALSE))</f>
        <v/>
      </c>
      <c r="K409" s="16" t="str">
        <f>IFERROR(VLOOKUP(J409,AG407:AO412,2,FALSE),"")</f>
        <v/>
      </c>
      <c r="L409" s="16" t="str">
        <f>IFERROR(VLOOKUP(J409,AG407:AO412,3,FALSE),"")</f>
        <v/>
      </c>
      <c r="M409" s="16" t="str">
        <f>IFERROR(VLOOKUP(J409,AG407:AO412,4,FALSE),"")</f>
        <v/>
      </c>
      <c r="N409" s="16" t="str">
        <f>IFERROR(VLOOKUP(J409,AG407:AO412,5,FALSE),"")</f>
        <v/>
      </c>
      <c r="O409" s="16" t="str">
        <f>IFERROR(VLOOKUP(J409,AG407:AO412,6,FALSE),"")</f>
        <v/>
      </c>
      <c r="P409" s="16" t="str">
        <f>IFERROR(VLOOKUP(J409,AG407:AO412,7,FALSE),"")</f>
        <v/>
      </c>
      <c r="Q409" s="16" t="str">
        <f>IFERROR(VLOOKUP(J409,AG407:AO412,8,FALSE),"")</f>
        <v/>
      </c>
      <c r="R409" s="16" t="str">
        <f>IFERROR(VLOOKUP(J409,AG407:AO412,9,FALSE),"")</f>
        <v/>
      </c>
      <c r="S409" s="16" t="str">
        <f>IF(I409="","",IF(AB409=AB410,(IF(AB409=-1,"","Shoot com o 4º")),IF(I409=1,"",IF(AB409=AB413,(IF(AB409=-1,"","Shoot com o 1º")),IF(AB409=AB408,(IF(AB409=-1,"","Shoot com o 2º")),"")))))</f>
        <v/>
      </c>
      <c r="T409" s="16" t="str">
        <f>IFERROR(VLOOKUP(J409,AU424:BD429,8,FALSE),"")</f>
        <v/>
      </c>
      <c r="U409" s="16" t="str">
        <f>IFERROR(VLOOKUP(J409,AU424:BD429,9,FALSE),"")</f>
        <v/>
      </c>
      <c r="V409" s="16" t="str">
        <f t="shared" si="380"/>
        <v/>
      </c>
      <c r="W409" s="16" t="str">
        <f>IFERROR(VLOOKUP(J409,AU424:BD429,10,FALSE),"")</f>
        <v/>
      </c>
      <c r="X409" s="16"/>
      <c r="Y409" s="20" t="str">
        <f>IF(I409="","",IFERROR(VLOOKUP(J409,BG407:BH412,2,FALSE),0))</f>
        <v/>
      </c>
      <c r="Z409" s="21"/>
      <c r="AA409" s="22" t="str">
        <f>IFERROR(LARGE(BC407:BC412,I409),"")</f>
        <v/>
      </c>
      <c r="AB409" s="23" t="str">
        <f>IFERROR(LARGE(BD407:BD412,I409),"")</f>
        <v/>
      </c>
      <c r="AC409" s="24" t="str">
        <f>IFERROR(LARGE(BE407:BE412,I409),"")</f>
        <v/>
      </c>
      <c r="AD409" s="25" t="str">
        <f>IFERROR(AC409+(Y409/100),"")</f>
        <v/>
      </c>
      <c r="AE409" s="16"/>
      <c r="AF409" s="16">
        <v>3</v>
      </c>
      <c r="AG409" s="18">
        <f t="shared" si="374"/>
        <v>0</v>
      </c>
      <c r="AH409" s="16">
        <f>SUM(AI409:AK409)</f>
        <v>0</v>
      </c>
      <c r="AI409" s="16">
        <f>COUNTIFS(AH416:AH430,AG409,AP416:AP430,AI406)+COUNTIFS(AK416:AK430,AG409,AQ416:AQ430,AI406)</f>
        <v>0</v>
      </c>
      <c r="AJ409" s="16">
        <f>COUNTIFS(AH416:AH430,AG409,AP416:AP430,AJ406)+COUNTIFS(AK416:AK430,AG409,AQ416:AQ430,AJ406)</f>
        <v>0</v>
      </c>
      <c r="AK409" s="14">
        <f>COUNTIFS(AH416:AH430,AG409,AP416:AP430,AK406)+COUNTIFS(AK416:AK430,AG409,AQ416:AQ430,AK406)</f>
        <v>0</v>
      </c>
      <c r="AL409" s="14">
        <f>SUMIF(AH416:AH430,AG409,AI416:AI430)+SUMIF(AK416:AK430,AG409,AJ416:AJ430)</f>
        <v>0</v>
      </c>
      <c r="AM409" s="14">
        <f>SUMIF(AH416:AH430,AG409,AJ416:AJ430)+SUMIF(AK416:AK430,AG409,AI416:AI430)</f>
        <v>0</v>
      </c>
      <c r="AN409" s="16">
        <f>AL409-AM409</f>
        <v>0</v>
      </c>
      <c r="AO409" s="16">
        <f>(3*AI409)+(1*AJ409)+(0*AK409)</f>
        <v>0</v>
      </c>
      <c r="AP409" s="26"/>
      <c r="AQ409" s="22"/>
      <c r="AR409" s="27"/>
      <c r="AS409" s="22"/>
      <c r="AT409" s="22"/>
      <c r="AU409" s="18">
        <f t="shared" si="375"/>
        <v>0</v>
      </c>
      <c r="AV409" s="28">
        <f>IF((AO409-AO407)=0,(AV418),0)</f>
        <v>0</v>
      </c>
      <c r="AW409" s="28">
        <f>IF((AO409-AO408)=0,(AW418),0)</f>
        <v>0</v>
      </c>
      <c r="AX409" s="28">
        <f>IF((AO409-AO409)=0,(AX418),0)</f>
        <v>0</v>
      </c>
      <c r="AY409" s="28">
        <f>IF((AO409-AO410)=0,(AY418),0)</f>
        <v>0</v>
      </c>
      <c r="AZ409" s="28">
        <f>IF((AO409-AO411)=0,(AZ418),0)</f>
        <v>0</v>
      </c>
      <c r="BA409" s="28">
        <f>IF((AO409-AO412)=0,(BA418),0)</f>
        <v>0</v>
      </c>
      <c r="BB409" s="28"/>
      <c r="BC409" s="22">
        <f t="shared" si="381"/>
        <v>-1</v>
      </c>
      <c r="BD409" s="22">
        <f t="shared" si="376"/>
        <v>-1</v>
      </c>
      <c r="BE409" s="29">
        <f t="shared" si="377"/>
        <v>-1.0000000003</v>
      </c>
      <c r="BF409" s="29">
        <f t="shared" si="382"/>
        <v>-1.0000000003</v>
      </c>
      <c r="BG409" s="18">
        <f t="shared" si="378"/>
        <v>0</v>
      </c>
      <c r="BH409" s="133">
        <f t="shared" si="379"/>
        <v>0</v>
      </c>
      <c r="BI409" s="14"/>
    </row>
    <row r="410" spans="1:61" ht="18" hidden="1" customHeight="1" x14ac:dyDescent="0.25">
      <c r="A410" s="14"/>
      <c r="B410" s="14"/>
      <c r="C410" s="14"/>
      <c r="D410" s="14"/>
      <c r="E410" s="14"/>
      <c r="F410" s="14"/>
      <c r="G410" s="14"/>
      <c r="H410" s="14"/>
      <c r="I410" s="15" t="str">
        <f>IF(S330&lt;&gt;0,I409+1,"")</f>
        <v/>
      </c>
      <c r="J410" s="16" t="str">
        <f>IF(S330="","",VLOOKUP(AC410,BE407:BG412,3,FALSE))</f>
        <v/>
      </c>
      <c r="K410" s="16" t="str">
        <f>IFERROR(VLOOKUP(J410,AG407:AO412,2,FALSE),"")</f>
        <v/>
      </c>
      <c r="L410" s="16" t="str">
        <f>IFERROR(VLOOKUP(J410,AG407:AO412,3,FALSE),"")</f>
        <v/>
      </c>
      <c r="M410" s="16" t="str">
        <f>IFERROR(VLOOKUP(J410,AG407:AO412,4,FALSE),"")</f>
        <v/>
      </c>
      <c r="N410" s="16" t="str">
        <f>IFERROR(VLOOKUP(J410,AG407:AO412,5,FALSE),"")</f>
        <v/>
      </c>
      <c r="O410" s="16" t="str">
        <f>IFERROR(VLOOKUP(J410,AG407:AO412,6,FALSE),"")</f>
        <v/>
      </c>
      <c r="P410" s="16" t="str">
        <f>IFERROR(VLOOKUP(J410,AG407:AO412,7,FALSE),"")</f>
        <v/>
      </c>
      <c r="Q410" s="16" t="str">
        <f>IFERROR(VLOOKUP(J410,AG407:AO412,8,FALSE),"")</f>
        <v/>
      </c>
      <c r="R410" s="16" t="str">
        <f>IFERROR(VLOOKUP(J410,AG407:AO412,9,FALSE),"")</f>
        <v/>
      </c>
      <c r="S410" s="16" t="str">
        <f>IF(I410="","",IF(AB410=AB411,(IF(AB410=-1,"","Shoot com o 5º")),IF(I410=1,"",IF(AB410=AB413,(IF(AB410=-1,"","Shoot com o 1º")),IF(AB410=AB409,(IF(AB410=-1,"","Shoot com o 3º")),"")))))</f>
        <v/>
      </c>
      <c r="T410" s="16" t="str">
        <f>IFERROR(VLOOKUP(J410,AU424:BD429,8,FALSE),"")</f>
        <v/>
      </c>
      <c r="U410" s="16" t="str">
        <f>IFERROR(VLOOKUP(J410,AU424:BD429,9,FALSE),"")</f>
        <v/>
      </c>
      <c r="V410" s="16" t="str">
        <f t="shared" si="380"/>
        <v/>
      </c>
      <c r="W410" s="16" t="str">
        <f>IFERROR(VLOOKUP(J410,AU424:BD429,10,FALSE),"")</f>
        <v/>
      </c>
      <c r="X410" s="16"/>
      <c r="Y410" s="20" t="str">
        <f>IF(I410="","",IFERROR(VLOOKUP(J410,BG407:BH412,2,FALSE),0))</f>
        <v/>
      </c>
      <c r="Z410" s="21"/>
      <c r="AA410" s="22" t="str">
        <f>IFERROR(LARGE(BC407:BC412,I410),"")</f>
        <v/>
      </c>
      <c r="AB410" s="23" t="str">
        <f>IFERROR(LARGE(BD407:BD412,I410),"")</f>
        <v/>
      </c>
      <c r="AC410" s="24" t="str">
        <f>IFERROR(LARGE(BE407:BE412,I410),"")</f>
        <v/>
      </c>
      <c r="AD410" s="25" t="str">
        <f>IFERROR(AC410+(Y410/100),"")</f>
        <v/>
      </c>
      <c r="AE410" s="16"/>
      <c r="AF410" s="16">
        <v>4</v>
      </c>
      <c r="AG410" s="18">
        <f t="shared" si="374"/>
        <v>0</v>
      </c>
      <c r="AH410" s="16">
        <f>SUM(AI410:AK410)</f>
        <v>0</v>
      </c>
      <c r="AI410" s="16">
        <f>COUNTIFS(AH416:AH430,AG410,AP416:AP430,AI406)+COUNTIFS(AK416:AK430,AG410,AQ416:AQ430,AI406)</f>
        <v>0</v>
      </c>
      <c r="AJ410" s="16">
        <f>COUNTIFS(AH416:AH430,AG410,AP416:AP430,AJ406)+COUNTIFS(AK416:AK430,AG410,AQ416:AQ430,AJ406)</f>
        <v>0</v>
      </c>
      <c r="AK410" s="14">
        <f>COUNTIFS(AH416:AH430,AG410,AP416:AP430,AK406)+COUNTIFS(AK416:AK430,AG410,AQ416:AQ430,AK406)</f>
        <v>0</v>
      </c>
      <c r="AL410" s="14">
        <f>SUMIF(AH416:AH430,AG410,AI416:AI430)+SUMIF(AK416:AK430,AG410,AJ416:AJ430)</f>
        <v>0</v>
      </c>
      <c r="AM410" s="14">
        <f>SUMIF(AH416:AH430,AG410,AJ416:AJ430)+SUMIF(AK416:AK430,AG410,AI416:AI430)</f>
        <v>0</v>
      </c>
      <c r="AN410" s="16">
        <f>AL410-AM410</f>
        <v>0</v>
      </c>
      <c r="AO410" s="16">
        <f>(3*AI410)+(1*AJ410)+(0*AK410)</f>
        <v>0</v>
      </c>
      <c r="AP410" s="26"/>
      <c r="AQ410" s="22"/>
      <c r="AR410" s="27"/>
      <c r="AS410" s="22"/>
      <c r="AT410" s="22"/>
      <c r="AU410" s="18">
        <f t="shared" si="375"/>
        <v>0</v>
      </c>
      <c r="AV410" s="28">
        <f>IF((AO410-AO407)=0,(AV419),0)</f>
        <v>0</v>
      </c>
      <c r="AW410" s="28">
        <f>IF((AO410-AO408)=0,(AW419),0)</f>
        <v>0</v>
      </c>
      <c r="AX410" s="28">
        <f>IF((AO410-AO409)=0,(AX419),0)</f>
        <v>0</v>
      </c>
      <c r="AY410" s="28">
        <f>IF((AO410-AO410)=0,(AY419),0)</f>
        <v>0</v>
      </c>
      <c r="AZ410" s="28">
        <f>IF((AO410-AO411)=0,(AZ419),0)</f>
        <v>0</v>
      </c>
      <c r="BA410" s="28">
        <f>IF((AO410-AO412)=0,(BA419),0)</f>
        <v>0</v>
      </c>
      <c r="BB410" s="30"/>
      <c r="BC410" s="22">
        <f t="shared" si="381"/>
        <v>-1</v>
      </c>
      <c r="BD410" s="22">
        <f t="shared" si="376"/>
        <v>-1</v>
      </c>
      <c r="BE410" s="29">
        <f t="shared" si="377"/>
        <v>-1.0000000004</v>
      </c>
      <c r="BF410" s="29">
        <f t="shared" si="382"/>
        <v>-1.0000000004</v>
      </c>
      <c r="BG410" s="18">
        <f t="shared" si="378"/>
        <v>0</v>
      </c>
      <c r="BH410" s="133">
        <f t="shared" si="379"/>
        <v>0</v>
      </c>
      <c r="BI410" s="14"/>
    </row>
    <row r="411" spans="1:61" ht="18" hidden="1" customHeight="1" x14ac:dyDescent="0.25">
      <c r="A411" s="14"/>
      <c r="B411" s="14"/>
      <c r="C411" s="14"/>
      <c r="D411" s="14"/>
      <c r="E411" s="14"/>
      <c r="F411" s="14"/>
      <c r="G411" s="14"/>
      <c r="H411" s="14"/>
      <c r="I411" s="15" t="str">
        <f>IF(S331&lt;&gt;0,I410+1,"")</f>
        <v/>
      </c>
      <c r="J411" s="16" t="str">
        <f>IF(S331="","",VLOOKUP(AC411,BE407:BG412,3,FALSE))</f>
        <v/>
      </c>
      <c r="K411" s="16" t="str">
        <f>IFERROR(VLOOKUP(J411,AG407:AO412,2,FALSE),"")</f>
        <v/>
      </c>
      <c r="L411" s="16" t="str">
        <f>IFERROR(VLOOKUP(J411,AG407:AO412,3,FALSE),"")</f>
        <v/>
      </c>
      <c r="M411" s="16" t="str">
        <f>IFERROR(VLOOKUP(J411,AG407:AO412,4,FALSE),"")</f>
        <v/>
      </c>
      <c r="N411" s="16" t="str">
        <f>IFERROR(VLOOKUP(J411,AG407:AO412,5,FALSE),"")</f>
        <v/>
      </c>
      <c r="O411" s="16" t="str">
        <f>IFERROR(VLOOKUP(J411,AG407:AO412,6,FALSE),"")</f>
        <v/>
      </c>
      <c r="P411" s="16" t="str">
        <f>IFERROR(VLOOKUP(J411,AG407:AO412,7,FALSE),"")</f>
        <v/>
      </c>
      <c r="Q411" s="16" t="str">
        <f>IFERROR(VLOOKUP(J411,AG407:AO412,8,FALSE),"")</f>
        <v/>
      </c>
      <c r="R411" s="16" t="str">
        <f>IFERROR(VLOOKUP(J411,AG407:AO412,9,FALSE),"")</f>
        <v/>
      </c>
      <c r="S411" s="16" t="str">
        <f>IF(I411="","",IF(AB411=AB412,(IF(AB411=-1,"","Shoot com o 6º")),IF(I411=1,"",IF(AB411=AB413,(IF(AB411=-1,"","Shoot com o 1º")),IF(AB411=AB410,(IF(AB411=-1,"","Shoot com o 4º")),"")))))</f>
        <v/>
      </c>
      <c r="T411" s="16" t="str">
        <f>IFERROR(VLOOKUP(J411,AU424:BD429,8,FALSE),"")</f>
        <v/>
      </c>
      <c r="U411" s="16" t="str">
        <f>IFERROR(VLOOKUP(J411,AU424:BD429,9,FALSE),"")</f>
        <v/>
      </c>
      <c r="V411" s="16" t="str">
        <f t="shared" si="380"/>
        <v/>
      </c>
      <c r="W411" s="16" t="str">
        <f>IFERROR(VLOOKUP(J411,AU424:BD429,10,FALSE),"")</f>
        <v/>
      </c>
      <c r="X411" s="16"/>
      <c r="Y411" s="20" t="str">
        <f>IF(I411="","",IFERROR(VLOOKUP(J411,BG407:BH412,2,FALSE),0))</f>
        <v/>
      </c>
      <c r="Z411" s="21"/>
      <c r="AA411" s="22" t="str">
        <f>IFERROR(LARGE(BC407:BC412,I411),"")</f>
        <v/>
      </c>
      <c r="AB411" s="23" t="str">
        <f>IFERROR(LARGE(BD407:BD412,I411),"")</f>
        <v/>
      </c>
      <c r="AC411" s="24" t="str">
        <f>IFERROR(LARGE(BE407:BE412,I411),"")</f>
        <v/>
      </c>
      <c r="AD411" s="25" t="str">
        <f t="shared" ref="AD411:AD412" si="383">IFERROR(AC411+(Y411/10000),"")</f>
        <v/>
      </c>
      <c r="AE411" s="16"/>
      <c r="AF411" s="16">
        <v>5</v>
      </c>
      <c r="AG411" s="18">
        <f t="shared" si="374"/>
        <v>0</v>
      </c>
      <c r="AH411" s="16">
        <f t="shared" ref="AH411" si="384">SUM(AI411:AK411)</f>
        <v>0</v>
      </c>
      <c r="AI411" s="16">
        <f>COUNTIFS(AH416:AH430,AG411,AP416:AP430,AI406)+COUNTIFS(AK416:AK430,AG411,AQ416:AQ430,AI406)</f>
        <v>0</v>
      </c>
      <c r="AJ411" s="16">
        <f>COUNTIFS(AH416:AH430,AG411,AP416:AP430,AJ406)+COUNTIFS(AK416:AK430,AG411,AQ416:AQ430,AJ406)</f>
        <v>0</v>
      </c>
      <c r="AK411" s="14">
        <f>COUNTIFS(AH416:AH430,AG411,AP416:AP430,AK406)+COUNTIFS(AK416:AK430,AG411,AQ416:AQ430,AK406)</f>
        <v>0</v>
      </c>
      <c r="AL411" s="14">
        <f>SUMIF(AH416:AH430,AG411,AI416:AI430)+SUMIF(AK416:AK430,AG411,AJ416:AJ430)</f>
        <v>0</v>
      </c>
      <c r="AM411" s="14">
        <f>SUMIF(AH416:AH430,AG411,AJ416:AJ430)+SUMIF(AK416:AK430,AG411,AI416:AI430)</f>
        <v>0</v>
      </c>
      <c r="AN411" s="16">
        <f>AL411-AM411</f>
        <v>0</v>
      </c>
      <c r="AO411" s="16">
        <f t="shared" ref="AO411" si="385">(3*AI411)+(1*AJ411)+(0*AK411)</f>
        <v>0</v>
      </c>
      <c r="AP411" s="26"/>
      <c r="AQ411" s="22"/>
      <c r="AR411" s="27"/>
      <c r="AS411" s="22"/>
      <c r="AT411" s="22"/>
      <c r="AU411" s="18">
        <f t="shared" si="375"/>
        <v>0</v>
      </c>
      <c r="AV411" s="28">
        <f>IF((AO411-AO407)=0,(AV420),0)</f>
        <v>0</v>
      </c>
      <c r="AW411" s="28">
        <f>IF((AO411-AO408)=0,(AW420),0)</f>
        <v>0</v>
      </c>
      <c r="AX411" s="28">
        <f>IF((AO411-AO409)=0,(AX420),0)</f>
        <v>0</v>
      </c>
      <c r="AY411" s="28">
        <f>IF((AO411-AO410)=0,(AY420),0)</f>
        <v>0</v>
      </c>
      <c r="AZ411" s="28">
        <f>IF((AO411-AO411)=0,(AZ420),0)</f>
        <v>0</v>
      </c>
      <c r="BA411" s="28">
        <f>IF((AO411-AO412)=0,(BA420),0)</f>
        <v>0</v>
      </c>
      <c r="BB411" s="30"/>
      <c r="BC411" s="22">
        <f t="shared" si="381"/>
        <v>-1</v>
      </c>
      <c r="BD411" s="22">
        <f t="shared" si="376"/>
        <v>-1</v>
      </c>
      <c r="BE411" s="29">
        <f t="shared" si="377"/>
        <v>-1.0000000005</v>
      </c>
      <c r="BF411" s="29">
        <f t="shared" si="382"/>
        <v>-1.0000000005</v>
      </c>
      <c r="BG411" s="18">
        <f t="shared" si="378"/>
        <v>0</v>
      </c>
      <c r="BH411" s="133">
        <f t="shared" si="379"/>
        <v>0</v>
      </c>
      <c r="BI411" s="14"/>
    </row>
    <row r="412" spans="1:61" ht="18" hidden="1" customHeight="1" x14ac:dyDescent="0.25">
      <c r="A412" s="14"/>
      <c r="B412" s="14"/>
      <c r="C412" s="14"/>
      <c r="D412" s="14"/>
      <c r="E412" s="14"/>
      <c r="F412" s="14"/>
      <c r="G412" s="14"/>
      <c r="H412" s="14"/>
      <c r="I412" s="15" t="str">
        <f>IF(S332&lt;&gt;0,I411+1,"")</f>
        <v/>
      </c>
      <c r="J412" s="16" t="str">
        <f>IF(S332="","",VLOOKUP(AC412,BE407:BG412,3,FALSE))</f>
        <v/>
      </c>
      <c r="K412" s="16" t="str">
        <f>IFERROR(VLOOKUP(J412,AG407:AO412,2,FALSE),"")</f>
        <v/>
      </c>
      <c r="L412" s="16" t="str">
        <f>IFERROR(VLOOKUP(J412,AG407:AO412,3,FALSE),"")</f>
        <v/>
      </c>
      <c r="M412" s="16" t="str">
        <f>IFERROR(VLOOKUP(J412,AG407:AO412,4,FALSE),"")</f>
        <v/>
      </c>
      <c r="N412" s="16" t="str">
        <f>IFERROR(VLOOKUP(J412,AG407:AO412,5,FALSE),"")</f>
        <v/>
      </c>
      <c r="O412" s="16" t="str">
        <f>IFERROR(VLOOKUP(J412,AG407:AO412,6,FALSE),"")</f>
        <v/>
      </c>
      <c r="P412" s="16" t="str">
        <f>IFERROR(VLOOKUP(J412,AG407:AO412,7,FALSE),"")</f>
        <v/>
      </c>
      <c r="Q412" s="16" t="str">
        <f>IFERROR(VLOOKUP(J412,AG407:AO412,8,FALSE),"")</f>
        <v/>
      </c>
      <c r="R412" s="16" t="str">
        <f>IFERROR(VLOOKUP(J412,AG407:AO412,9,FALSE),"")</f>
        <v/>
      </c>
      <c r="S412" s="16" t="str">
        <f>IF(I412="","",IF(AB412=AB413,(IF(AB412=-1,"","Shoot com o 1º")),IF(I412=1,"",IF(AB412=AB413,(IF(AB412=-1,"","Shoot com o 1º")),IF(AB412=AB411,(IF(AB412=-1,"","Shoot com o 5º")),"")))))</f>
        <v/>
      </c>
      <c r="T412" s="16" t="str">
        <f>IFERROR(VLOOKUP(J412,AU424:BD429,8,FALSE),"")</f>
        <v/>
      </c>
      <c r="U412" s="16" t="str">
        <f>IFERROR(VLOOKUP(J412,AU424:BD429,9,FALSE),"")</f>
        <v/>
      </c>
      <c r="V412" s="16" t="str">
        <f t="shared" si="380"/>
        <v/>
      </c>
      <c r="W412" s="16" t="str">
        <f>IFERROR(VLOOKUP(J412,AU424:BD429,10,FALSE),"")</f>
        <v/>
      </c>
      <c r="X412" s="16"/>
      <c r="Y412" s="20" t="str">
        <f>IF(I412="","",IFERROR(VLOOKUP(J412,BG407:BH412,2,FALSE),0))</f>
        <v/>
      </c>
      <c r="Z412" s="21"/>
      <c r="AA412" s="22" t="str">
        <f>IFERROR(LARGE(BC407:BC412,I412),"")</f>
        <v/>
      </c>
      <c r="AB412" s="23" t="str">
        <f>IFERROR(LARGE(BD407:BD412,I412),"")</f>
        <v/>
      </c>
      <c r="AC412" s="24" t="str">
        <f>IFERROR(LARGE(BE407:BE412,I412),"")</f>
        <v/>
      </c>
      <c r="AD412" s="25" t="str">
        <f t="shared" si="383"/>
        <v/>
      </c>
      <c r="AE412" s="16"/>
      <c r="AF412" s="16">
        <v>6</v>
      </c>
      <c r="AG412" s="18">
        <f t="shared" si="374"/>
        <v>0</v>
      </c>
      <c r="AH412" s="16">
        <f>SUM(AI412:AK412)</f>
        <v>0</v>
      </c>
      <c r="AI412" s="16">
        <f>COUNTIFS(AH416:AH430,AG412,AP416:AP430,AI406)+COUNTIFS(AK416:AK430,AG412,AQ416:AQ430,AI406)</f>
        <v>0</v>
      </c>
      <c r="AJ412" s="16">
        <f>COUNTIFS(AH416:AH430,AG412,AP416:AP430,AJ406)+COUNTIFS(AK416:AK430,AG412,AQ416:AQ430,AJ406)</f>
        <v>0</v>
      </c>
      <c r="AK412" s="14">
        <f>COUNTIFS(AH416:AH430,AG412,AP416:AP430,AK406)+COUNTIFS(AK416:AK430,AG412,AQ416:AQ430,AK406)</f>
        <v>0</v>
      </c>
      <c r="AL412" s="14">
        <f>SUMIF(AH416:AH430,AG412,AI416:AI430)+SUMIF(AK416:AK430,AG412,AJ416:AJ430)</f>
        <v>0</v>
      </c>
      <c r="AM412" s="14">
        <f>SUMIF(AH416:AH430,AG412,AJ416:AJ430)+SUMIF(AK416:AK430,AG412,AI416:AI430)</f>
        <v>0</v>
      </c>
      <c r="AN412" s="16">
        <f t="shared" ref="AN412" si="386">AL412-AM412</f>
        <v>0</v>
      </c>
      <c r="AO412" s="16">
        <f>(3*AI412)+(1*AJ412)+(0*AK412)</f>
        <v>0</v>
      </c>
      <c r="AP412" s="26"/>
      <c r="AQ412" s="22"/>
      <c r="AR412" s="27"/>
      <c r="AS412" s="22"/>
      <c r="AT412" s="22"/>
      <c r="AU412" s="18">
        <f t="shared" si="375"/>
        <v>0</v>
      </c>
      <c r="AV412" s="28">
        <f>IF((AO412-AO407)=0,(AV421),0)</f>
        <v>0</v>
      </c>
      <c r="AW412" s="28">
        <f>IF((AO412-AO408)=0,(AW421),0)</f>
        <v>0</v>
      </c>
      <c r="AX412" s="28">
        <f>IF((AO412-AO409)=0,(AX421),0)</f>
        <v>0</v>
      </c>
      <c r="AY412" s="28">
        <f>IF((AO412-AO410)=0,(AY421),0)</f>
        <v>0</v>
      </c>
      <c r="AZ412" s="28">
        <f>IF((AO412-AO411)=0,(AZ421),0)</f>
        <v>0</v>
      </c>
      <c r="BA412" s="28">
        <f>IF((AO412-AO412)=0,(BA421),0)</f>
        <v>0</v>
      </c>
      <c r="BB412" s="30"/>
      <c r="BC412" s="22">
        <f t="shared" si="381"/>
        <v>-1</v>
      </c>
      <c r="BD412" s="22">
        <f t="shared" si="376"/>
        <v>-1</v>
      </c>
      <c r="BE412" s="29">
        <f t="shared" si="377"/>
        <v>-1.0000000006</v>
      </c>
      <c r="BF412" s="29">
        <f t="shared" si="382"/>
        <v>-1.0000000006</v>
      </c>
      <c r="BG412" s="18">
        <f t="shared" si="378"/>
        <v>0</v>
      </c>
      <c r="BH412" s="133">
        <f t="shared" si="379"/>
        <v>0</v>
      </c>
      <c r="BI412" s="14"/>
    </row>
    <row r="413" spans="1:61" ht="18" hidden="1" customHeight="1" x14ac:dyDescent="0.25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6"/>
      <c r="M413" s="16"/>
      <c r="N413" s="16"/>
      <c r="O413" s="16"/>
      <c r="P413" s="14"/>
      <c r="Q413" s="14"/>
      <c r="R413" s="14"/>
      <c r="S413" s="14"/>
      <c r="T413" s="14"/>
      <c r="U413" s="14"/>
      <c r="V413" s="14"/>
      <c r="W413" s="14"/>
      <c r="X413" s="14"/>
      <c r="Y413" s="16"/>
      <c r="Z413" s="14"/>
      <c r="AA413" s="14"/>
      <c r="AB413" s="23" t="str">
        <f>AB407</f>
        <v/>
      </c>
      <c r="AC413" s="31"/>
      <c r="AD413" s="32"/>
      <c r="AE413" s="14"/>
      <c r="AF413" s="16"/>
      <c r="AG413" s="16"/>
      <c r="AH413" s="16"/>
      <c r="AI413" s="16"/>
      <c r="AJ413" s="14"/>
      <c r="AK413" s="14"/>
      <c r="AL413" s="14"/>
      <c r="AM413" s="14"/>
      <c r="AN413" s="16"/>
      <c r="AO413" s="16"/>
      <c r="AP413" s="14"/>
      <c r="AQ413" s="14"/>
      <c r="AR413" s="14"/>
      <c r="AS413" s="14"/>
      <c r="AT413" s="14"/>
      <c r="AU413" s="31"/>
      <c r="AV413" s="14"/>
      <c r="AW413" s="14"/>
      <c r="AX413" s="14"/>
      <c r="AY413" s="14"/>
      <c r="AZ413" s="14"/>
      <c r="BA413" s="14"/>
      <c r="BB413" s="14"/>
      <c r="BC413" s="14"/>
      <c r="BD413" s="14"/>
      <c r="BE413" s="14"/>
      <c r="BF413" s="14"/>
      <c r="BG413" s="18"/>
      <c r="BH413" s="108"/>
      <c r="BI413" s="14"/>
    </row>
    <row r="414" spans="1:61" ht="15" hidden="1" customHeight="1" x14ac:dyDescent="0.25">
      <c r="A414" s="33"/>
      <c r="B414" s="33"/>
      <c r="C414" s="33"/>
      <c r="D414" s="33"/>
      <c r="E414" s="33"/>
      <c r="F414" s="33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4"/>
      <c r="Z414" s="35"/>
      <c r="AA414" s="35"/>
      <c r="AB414" s="36"/>
      <c r="AC414" s="36"/>
      <c r="AD414" s="37"/>
      <c r="AE414" s="35"/>
      <c r="AF414" s="34"/>
      <c r="AG414" s="38"/>
      <c r="AH414" s="35"/>
      <c r="AI414" s="35"/>
      <c r="AJ414" s="35"/>
      <c r="AK414" s="35"/>
      <c r="AL414" s="35"/>
      <c r="AM414" s="35"/>
      <c r="AN414" s="35"/>
      <c r="AO414" s="35"/>
      <c r="AP414" s="35"/>
      <c r="AQ414" s="35"/>
      <c r="AR414" s="35"/>
      <c r="AS414" s="35"/>
      <c r="AT414" s="35"/>
      <c r="AU414" s="35"/>
      <c r="AV414" s="35"/>
      <c r="AW414" s="35"/>
      <c r="AX414" s="35"/>
      <c r="AY414" s="35"/>
      <c r="AZ414" s="35"/>
      <c r="BA414" s="35"/>
      <c r="BB414" s="35"/>
      <c r="BC414" s="35"/>
      <c r="BD414" s="35"/>
      <c r="BE414" s="35"/>
      <c r="BF414" s="35"/>
      <c r="BG414" s="35"/>
      <c r="BH414" s="131"/>
      <c r="BI414" s="35"/>
    </row>
    <row r="415" spans="1:61" ht="18" hidden="1" customHeight="1" x14ac:dyDescent="0.25">
      <c r="A415" s="39" t="s">
        <v>23</v>
      </c>
      <c r="B415" s="39" t="s">
        <v>24</v>
      </c>
      <c r="C415" s="177" t="s">
        <v>25</v>
      </c>
      <c r="D415" s="178"/>
      <c r="E415" s="39" t="s">
        <v>26</v>
      </c>
      <c r="F415" s="179" t="s">
        <v>17</v>
      </c>
      <c r="G415" s="180"/>
      <c r="H415" s="40"/>
      <c r="I415" s="39" t="s">
        <v>27</v>
      </c>
      <c r="J415" s="39" t="str">
        <f>J406</f>
        <v>OPEN - L</v>
      </c>
      <c r="K415" s="41" t="s">
        <v>4</v>
      </c>
      <c r="L415" s="42" t="s">
        <v>5</v>
      </c>
      <c r="M415" s="42" t="s">
        <v>6</v>
      </c>
      <c r="N415" s="42" t="s">
        <v>7</v>
      </c>
      <c r="O415" s="42" t="s">
        <v>8</v>
      </c>
      <c r="P415" s="42" t="s">
        <v>9</v>
      </c>
      <c r="Q415" s="43" t="s">
        <v>10</v>
      </c>
      <c r="R415" s="44" t="s">
        <v>11</v>
      </c>
      <c r="S415" s="39" t="s">
        <v>12</v>
      </c>
      <c r="T415" s="41" t="s">
        <v>13</v>
      </c>
      <c r="U415" s="42" t="s">
        <v>14</v>
      </c>
      <c r="V415" s="43" t="s">
        <v>15</v>
      </c>
      <c r="W415" s="44" t="s">
        <v>16</v>
      </c>
      <c r="X415" s="40"/>
      <c r="Y415" s="34" t="s">
        <v>17</v>
      </c>
      <c r="Z415" s="34"/>
      <c r="AA415" s="34" t="s">
        <v>27</v>
      </c>
      <c r="AB415" s="34" t="s">
        <v>28</v>
      </c>
      <c r="AC415" s="34" t="s">
        <v>29</v>
      </c>
      <c r="AD415" s="45" t="s">
        <v>30</v>
      </c>
      <c r="AE415" s="34"/>
      <c r="AF415" s="46"/>
      <c r="AG415" s="47" t="s">
        <v>4</v>
      </c>
      <c r="AH415" s="46">
        <f>COUNTA(S327:S332)</f>
        <v>0</v>
      </c>
      <c r="AI415" s="48" t="s">
        <v>31</v>
      </c>
      <c r="AJ415" s="48" t="s">
        <v>32</v>
      </c>
      <c r="AK415" s="48"/>
      <c r="AL415" s="48" t="s">
        <v>33</v>
      </c>
      <c r="AM415" s="48" t="s">
        <v>34</v>
      </c>
      <c r="AN415" s="48" t="s">
        <v>35</v>
      </c>
      <c r="AO415" s="48" t="s">
        <v>36</v>
      </c>
      <c r="AP415" s="34" t="s">
        <v>37</v>
      </c>
      <c r="AQ415" s="34" t="s">
        <v>38</v>
      </c>
      <c r="AR415" s="34" t="s">
        <v>39</v>
      </c>
      <c r="AS415" s="34" t="s">
        <v>40</v>
      </c>
      <c r="AT415" s="34"/>
      <c r="AU415" s="49" t="s">
        <v>22</v>
      </c>
      <c r="AV415" s="35">
        <f t="shared" ref="AV415:BA415" si="387">AV406</f>
        <v>0</v>
      </c>
      <c r="AW415" s="35">
        <f t="shared" si="387"/>
        <v>0</v>
      </c>
      <c r="AX415" s="35">
        <f t="shared" si="387"/>
        <v>0</v>
      </c>
      <c r="AY415" s="35">
        <f t="shared" si="387"/>
        <v>0</v>
      </c>
      <c r="AZ415" s="35">
        <f t="shared" si="387"/>
        <v>0</v>
      </c>
      <c r="BA415" s="35">
        <f t="shared" si="387"/>
        <v>0</v>
      </c>
      <c r="BB415" s="34"/>
      <c r="BC415" s="34"/>
      <c r="BD415" s="34"/>
      <c r="BE415" s="34"/>
      <c r="BF415" s="34"/>
      <c r="BG415" s="34"/>
      <c r="BH415" s="130"/>
      <c r="BI415" s="34"/>
    </row>
    <row r="416" spans="1:61" ht="18" hidden="1" customHeight="1" x14ac:dyDescent="0.25">
      <c r="A416" s="94" t="str">
        <f t="shared" ref="A416:A430" si="388">AG416</f>
        <v/>
      </c>
      <c r="B416" s="95" t="str">
        <f t="shared" ref="B416:B430" si="389">IF(AH416=0,"",(IF(AK416=0,"",AH416)))</f>
        <v/>
      </c>
      <c r="C416" s="96"/>
      <c r="D416" s="97"/>
      <c r="E416" s="95" t="str">
        <f t="shared" ref="E416:E430" si="390">IF(AK416=0,"",(IF(AH416=0,"",AK416)))</f>
        <v/>
      </c>
      <c r="F416" s="54"/>
      <c r="G416" s="55"/>
      <c r="H416" s="33"/>
      <c r="I416" s="98" t="str">
        <f>IF(AA416="","",CONCATENATE(AA416,R326))</f>
        <v/>
      </c>
      <c r="J416" s="99" t="str">
        <f>IF(S327="","",VLOOKUP(AD416,BF407:BG412,2,FALSE))</f>
        <v/>
      </c>
      <c r="K416" s="100" t="str">
        <f>IFERROR(VLOOKUP(J416,AG407:AO412,2,FALSE),"")</f>
        <v/>
      </c>
      <c r="L416" s="101" t="str">
        <f>IFERROR(VLOOKUP(J416,AG407:AO412,3,FALSE),"")</f>
        <v/>
      </c>
      <c r="M416" s="101" t="str">
        <f>IFERROR(VLOOKUP(J416,AG407:AO412,4,FALSE),"")</f>
        <v/>
      </c>
      <c r="N416" s="101" t="str">
        <f>IFERROR(VLOOKUP(J416,AG407:AO412,5,FALSE),"")</f>
        <v/>
      </c>
      <c r="O416" s="101" t="str">
        <f>IFERROR(VLOOKUP(J416,AG407:AO412,6,FALSE),"")</f>
        <v/>
      </c>
      <c r="P416" s="101" t="str">
        <f>IFERROR(VLOOKUP(J416,AG407:AO412,7,FALSE),"")</f>
        <v/>
      </c>
      <c r="Q416" s="101" t="str">
        <f>IFERROR(VLOOKUP(J416,AG407:AO412,8,FALSE),"")</f>
        <v/>
      </c>
      <c r="R416" s="102" t="str">
        <f>IFERROR(VLOOKUP(J416,AG407:AO412,9,FALSE),"")</f>
        <v/>
      </c>
      <c r="S416" s="99" t="str">
        <f>IF(AA416="","",IF(AC416=AC417,(IF(AC416=-1,"","Shoot com o 2º")),IF(AA416=1,"",IF(AC416=AC422,(IF(AC416=-1,"","Shoot com o 1º")),IF(AC416=AC415,(IF(AC416=-1,"","Shoot com o 1º")),"")))))</f>
        <v/>
      </c>
      <c r="T416" s="61" t="str">
        <f>IFERROR(VLOOKUP(J416,AU424:BD429,8,FALSE),"")</f>
        <v/>
      </c>
      <c r="U416" s="62" t="str">
        <f>IFERROR(VLOOKUP(J416,AU424:BD429,9,FALSE),"")</f>
        <v/>
      </c>
      <c r="V416" s="62" t="str">
        <f>IFERROR(T416-U416,"")</f>
        <v/>
      </c>
      <c r="W416" s="63" t="str">
        <f>IFERROR(VLOOKUP(J416,AU424:BD429,10,FALSE),"")</f>
        <v/>
      </c>
      <c r="X416" s="33"/>
      <c r="Y416" s="64" t="str">
        <f>IF(AA416="","",IFERROR(VLOOKUP(J416,BG407:BH412,2,FALSE),0))</f>
        <v/>
      </c>
      <c r="Z416" s="65"/>
      <c r="AA416" s="65" t="str">
        <f t="shared" ref="AA416:AA421" si="391">I407</f>
        <v/>
      </c>
      <c r="AB416" s="66" t="str">
        <f>VLOOKUP(J416,J407:AB412,13,FALSE)</f>
        <v/>
      </c>
      <c r="AC416" s="67" t="str">
        <f t="shared" ref="AC416:AC421" si="392">IFERROR(ROUNDDOWN(AD416,9),"")</f>
        <v/>
      </c>
      <c r="AD416" s="68" t="str">
        <f>IFERROR(LARGE(BF407:BF412,AA416),"")</f>
        <v/>
      </c>
      <c r="AE416" s="35"/>
      <c r="AF416" s="48">
        <f>IF(AG416="",AF415,AG416)</f>
        <v>0</v>
      </c>
      <c r="AG416" s="69" t="str">
        <f>IFERROR(IF(AH416="","",(IF(AK416=0,"",AG415+1))),AF415+1)</f>
        <v/>
      </c>
      <c r="AH416" s="70" t="str">
        <f>IF(AH415=2,S327,IF(AH415=3,S327,IF(AH415=4,S327,IF(AH415&gt;=5,S327,""))))</f>
        <v/>
      </c>
      <c r="AI416" s="71" t="str">
        <f t="shared" ref="AI416:AJ430" si="393">IF(C416="","",C416)</f>
        <v/>
      </c>
      <c r="AJ416" s="71" t="str">
        <f t="shared" si="393"/>
        <v/>
      </c>
      <c r="AK416" s="70" t="str">
        <f>IF(AH415=2,S328,IF(AH415=3,S329,IF(AH415=4,S330,IF(AH415&gt;=5,S331,""))))</f>
        <v/>
      </c>
      <c r="AL416" s="71" t="str">
        <f>IF(F416="","",F416)</f>
        <v/>
      </c>
      <c r="AM416" s="71" t="str">
        <f>IF(G416="","",G416)</f>
        <v/>
      </c>
      <c r="AN416" s="71" t="str">
        <f>IF(AL416="","-",(IF(AL416&gt;AM416,3,(IF(AL416=AM416,1,0)))))</f>
        <v>-</v>
      </c>
      <c r="AO416" s="71" t="str">
        <f>IF(AL416="","-",(IF(AL416&lt;AM416,3,(IF(AL416=AM416,1,0)))))</f>
        <v>-</v>
      </c>
      <c r="AP416" s="34" t="str">
        <f t="shared" ref="AP416:AP430" si="394">IF(AI416="","-",(IF(AI416&gt;AJ416,"V",(IF(AI416=AJ416,"E","D")))))</f>
        <v>-</v>
      </c>
      <c r="AQ416" s="34" t="str">
        <f t="shared" ref="AQ416:AQ430" si="395">IF(AI416="","-",(IF(AI416&lt;AJ416,"V",(IF(AI416=AJ416,"E","D")))))</f>
        <v>-</v>
      </c>
      <c r="AR416" s="34">
        <f t="shared" ref="AR416:AS430" si="396">IF(AP416="V",3,(IF(AP416="E",1,0)))</f>
        <v>0</v>
      </c>
      <c r="AS416" s="34">
        <f t="shared" si="396"/>
        <v>0</v>
      </c>
      <c r="AT416" s="35"/>
      <c r="AU416" s="35">
        <f t="shared" ref="AU416:AU421" si="397">AG407</f>
        <v>0</v>
      </c>
      <c r="AV416" s="35">
        <f>SUMIFS(AR416:AR430,AH416:AH430,AU416,AK416:AK430,AV415)+SUMIFS(AS416:AS430,AK416:AK430,AU416,AH416:AH430,AV415)</f>
        <v>0</v>
      </c>
      <c r="AW416" s="35">
        <f>SUMIFS(AR416:AR430,AH416:AH430,AU416,AK416:AK430,AW415)+SUMIFS(AS416:AS430,AK416:AK430,AU416,AH416:AH430,AW415)</f>
        <v>0</v>
      </c>
      <c r="AX416" s="35">
        <f>SUMIFS(AR416:AR430,AH416:AH430,AU416,AK416:AK430,AX415)+SUMIFS(AS416:AS430,AK416:AK430,AU416,AH416:AH430,AX415)</f>
        <v>0</v>
      </c>
      <c r="AY416" s="35">
        <f>SUMIFS(AR416:AR430,AH416:AH430,AU416,AK416:AK430,AY415)+SUMIFS(AS416:AS430,AK416:AK430,AU416,AH416:AH430,AY415)</f>
        <v>0</v>
      </c>
      <c r="AZ416" s="35">
        <f>SUMIFS(AR416:AR430,AH416:AH430,AU416,AK416:AK430,AZ415)+SUMIFS(AS416:AS430,AK416:AK430,AU416,AH416:AH430,AZ415)</f>
        <v>0</v>
      </c>
      <c r="BA416" s="35">
        <f>SUMIFS(AR416:AR430,AH416:AH430,AU416,AK416:AK430,BA415)+SUMIFS(AS416:AS430,AK416:AK430,AU416,AH416:AH430,BA415)</f>
        <v>0</v>
      </c>
      <c r="BB416" s="35"/>
      <c r="BC416" s="35"/>
      <c r="BD416" s="35"/>
      <c r="BE416" s="35"/>
      <c r="BF416" s="35"/>
      <c r="BG416" s="35"/>
      <c r="BH416" s="131"/>
      <c r="BI416" s="35"/>
    </row>
    <row r="417" spans="1:61" ht="18" hidden="1" customHeight="1" x14ac:dyDescent="0.25">
      <c r="A417" s="98" t="str">
        <f t="shared" si="388"/>
        <v/>
      </c>
      <c r="B417" s="103" t="str">
        <f t="shared" si="389"/>
        <v/>
      </c>
      <c r="C417" s="104"/>
      <c r="D417" s="105"/>
      <c r="E417" s="103" t="str">
        <f t="shared" si="390"/>
        <v/>
      </c>
      <c r="F417" s="75"/>
      <c r="G417" s="76"/>
      <c r="H417" s="33"/>
      <c r="I417" s="98" t="str">
        <f>IF(AA417="","",CONCATENATE(AA417,R326))</f>
        <v/>
      </c>
      <c r="J417" s="99" t="str">
        <f>IF(S328="","",VLOOKUP(AD417,BF407:BG412,2,FALSE))</f>
        <v/>
      </c>
      <c r="K417" s="100" t="str">
        <f>IFERROR(VLOOKUP(J417,AG407:AO412,2,FALSE),"")</f>
        <v/>
      </c>
      <c r="L417" s="101" t="str">
        <f>IFERROR(VLOOKUP(J417,AG407:AO412,3,FALSE),"")</f>
        <v/>
      </c>
      <c r="M417" s="101" t="str">
        <f>IFERROR(VLOOKUP(J417,AG407:AO412,4,FALSE),"")</f>
        <v/>
      </c>
      <c r="N417" s="101" t="str">
        <f>IFERROR(VLOOKUP(J417,AG407:AO412,5,FALSE),"")</f>
        <v/>
      </c>
      <c r="O417" s="101" t="str">
        <f>IFERROR(VLOOKUP(J417,AG407:AO412,6,FALSE),"")</f>
        <v/>
      </c>
      <c r="P417" s="101" t="str">
        <f>IFERROR(VLOOKUP(J417,AG407:AO412,7,FALSE),"")</f>
        <v/>
      </c>
      <c r="Q417" s="101" t="str">
        <f>IFERROR(VLOOKUP(J417,AG407:AO412,8,FALSE),"")</f>
        <v/>
      </c>
      <c r="R417" s="102" t="str">
        <f>IFERROR(VLOOKUP(J417,AG407:AO412,9,FALSE),"")</f>
        <v/>
      </c>
      <c r="S417" s="99" t="str">
        <f>IF(AA417="","",IF(AC417=AC418,(IF(AC417=-1,"","Shoot com o 3º")),IF(AA417=1,"",IF(AC417=AC422,(IF(AC417=-1,"","Shoot com o 1º")),IF(AC417=AC416,(IF(AC417=-1,"","Shoot com o 1º")),"")))))</f>
        <v/>
      </c>
      <c r="T417" s="61" t="str">
        <f>IFERROR(VLOOKUP(J417,AU424:BD429,8,FALSE),"")</f>
        <v/>
      </c>
      <c r="U417" s="62" t="str">
        <f>IFERROR(VLOOKUP(J417,AU424:BD429,9,FALSE),"")</f>
        <v/>
      </c>
      <c r="V417" s="62" t="str">
        <f t="shared" ref="V417:V421" si="398">IFERROR(T417-U417,"")</f>
        <v/>
      </c>
      <c r="W417" s="63" t="str">
        <f>IFERROR(VLOOKUP(J417,AU424:BD429,10,FALSE),"")</f>
        <v/>
      </c>
      <c r="X417" s="33"/>
      <c r="Y417" s="64" t="str">
        <f>IF(AA417="","",IFERROR(VLOOKUP(J417,BG407:BH412,2,FALSE),0))</f>
        <v/>
      </c>
      <c r="Z417" s="65"/>
      <c r="AA417" s="65" t="str">
        <f t="shared" si="391"/>
        <v/>
      </c>
      <c r="AB417" s="66" t="str">
        <f>VLOOKUP(J417,J407:AB412,13,FALSE)</f>
        <v/>
      </c>
      <c r="AC417" s="67" t="str">
        <f t="shared" si="392"/>
        <v/>
      </c>
      <c r="AD417" s="68" t="str">
        <f>IFERROR(LARGE(BF407:BF412,AA417),"")</f>
        <v/>
      </c>
      <c r="AE417" s="35"/>
      <c r="AF417" s="48">
        <f t="shared" ref="AF417:AF430" si="399">IF(AG417="",AF416,AG417)</f>
        <v>0</v>
      </c>
      <c r="AG417" s="69" t="str">
        <f t="shared" ref="AG417:AG430" si="400">IFERROR(IF(AH417="","",(IF(AK417=0,"",AG416+1))),AF416+1)</f>
        <v/>
      </c>
      <c r="AH417" s="70" t="str">
        <f>IF(AH415=2,"",IF(AH415=3,S328,IF(AH415=4,S328,IF(AH415&gt;=5,S328,""))))</f>
        <v/>
      </c>
      <c r="AI417" s="71" t="str">
        <f t="shared" si="393"/>
        <v/>
      </c>
      <c r="AJ417" s="71" t="str">
        <f t="shared" si="393"/>
        <v/>
      </c>
      <c r="AK417" s="70" t="str">
        <f>IF(AH415=2,"",IF(AH415=3,S329,IF(AH415=4,S329,IF(AH415&gt;=5,S329,""))))</f>
        <v/>
      </c>
      <c r="AL417" s="71" t="str">
        <f t="shared" ref="AL417:AM430" si="401">IF(F417="","",F417)</f>
        <v/>
      </c>
      <c r="AM417" s="71" t="str">
        <f t="shared" si="401"/>
        <v/>
      </c>
      <c r="AN417" s="71" t="str">
        <f t="shared" ref="AN417:AN430" si="402">IF(AL417="","-",(IF(AL417&gt;AM417,3,(IF(AL417=AM417,1,0)))))</f>
        <v>-</v>
      </c>
      <c r="AO417" s="71" t="str">
        <f t="shared" ref="AO417:AO430" si="403">IF(AL417="","-",(IF(AL417&lt;AM417,3,(IF(AL417=AM417,1,0)))))</f>
        <v>-</v>
      </c>
      <c r="AP417" s="34" t="str">
        <f t="shared" si="394"/>
        <v>-</v>
      </c>
      <c r="AQ417" s="34" t="str">
        <f t="shared" si="395"/>
        <v>-</v>
      </c>
      <c r="AR417" s="34">
        <f t="shared" si="396"/>
        <v>0</v>
      </c>
      <c r="AS417" s="34">
        <f t="shared" si="396"/>
        <v>0</v>
      </c>
      <c r="AT417" s="35"/>
      <c r="AU417" s="35">
        <f t="shared" si="397"/>
        <v>0</v>
      </c>
      <c r="AV417" s="35">
        <f>SUMIFS(AR416:AR430,AH416:AH430,AU417,AK416:AK430,AV415)+SUMIFS(AS416:AS430,AK416:AK430,AU417,AH416:AH430,AV415)</f>
        <v>0</v>
      </c>
      <c r="AW417" s="35">
        <f>SUMIFS(AR416:AR430,AH416:AH430,AU417,AK416:AK430,AW415)+SUMIFS(AS416:AS430,AK416:AK430,AU417,AH416:AH430,AW415)</f>
        <v>0</v>
      </c>
      <c r="AX417" s="35">
        <f>SUMIFS(AR416:AR430,AH416:AH430,AU417,AK416:AK430,AX415)+SUMIFS(AS416:AS430,AK416:AK430,AU417,AH416:AH430,AX415)</f>
        <v>0</v>
      </c>
      <c r="AY417" s="35">
        <f>SUMIFS(AR416:AR430,AH416:AH430,AU417,AK416:AK430,AY415)+SUMIFS(AS416:AS430,AK416:AK430,AU417,AH416:AH430,AY415)</f>
        <v>0</v>
      </c>
      <c r="AZ417" s="35">
        <f>SUMIFS(AR416:AR430,AH416:AH430,AU417,AK416:AK430,AZ415)+SUMIFS(AS416:AS430,AK416:AK430,AU417,AH416:AH430,AZ415)</f>
        <v>0</v>
      </c>
      <c r="BA417" s="35">
        <f>SUMIFS(AR416:AR430,AH416:AH430,AU417,AK416:AK430,BA415)+SUMIFS(AS416:AS430,AK416:AK430,AU417,AH416:AH430,BA415)</f>
        <v>0</v>
      </c>
      <c r="BB417" s="35"/>
      <c r="BC417" s="35"/>
      <c r="BD417" s="35"/>
      <c r="BE417" s="35"/>
      <c r="BF417" s="35"/>
      <c r="BG417" s="35"/>
      <c r="BH417" s="131"/>
      <c r="BI417" s="35"/>
    </row>
    <row r="418" spans="1:61" ht="18" hidden="1" customHeight="1" x14ac:dyDescent="0.25">
      <c r="A418" s="98" t="str">
        <f t="shared" si="388"/>
        <v/>
      </c>
      <c r="B418" s="103" t="str">
        <f t="shared" si="389"/>
        <v/>
      </c>
      <c r="C418" s="104"/>
      <c r="D418" s="105"/>
      <c r="E418" s="103" t="str">
        <f t="shared" si="390"/>
        <v/>
      </c>
      <c r="F418" s="75"/>
      <c r="G418" s="76"/>
      <c r="H418" s="33"/>
      <c r="I418" s="98" t="str">
        <f>IF(AA418="","",CONCATENATE(AA418,R326))</f>
        <v/>
      </c>
      <c r="J418" s="99" t="str">
        <f>IF(S329="","",VLOOKUP(AD418,BF407:BG412,2,FALSE))</f>
        <v/>
      </c>
      <c r="K418" s="100" t="str">
        <f>IFERROR(VLOOKUP(J418,AG407:AO412,2,FALSE),"")</f>
        <v/>
      </c>
      <c r="L418" s="101" t="str">
        <f>IFERROR(VLOOKUP(J418,AG407:AO412,3,FALSE),"")</f>
        <v/>
      </c>
      <c r="M418" s="101" t="str">
        <f>IFERROR(VLOOKUP(J418,AG407:AO412,4,FALSE),"")</f>
        <v/>
      </c>
      <c r="N418" s="101" t="str">
        <f>IFERROR(VLOOKUP(J418,AG407:AO412,5,FALSE),"")</f>
        <v/>
      </c>
      <c r="O418" s="101" t="str">
        <f>IFERROR(VLOOKUP(J418,AG407:AO412,6,FALSE),"")</f>
        <v/>
      </c>
      <c r="P418" s="101" t="str">
        <f>IFERROR(VLOOKUP(J418,AG407:AO412,7,FALSE),"")</f>
        <v/>
      </c>
      <c r="Q418" s="101" t="str">
        <f>IFERROR(VLOOKUP(J418,AG407:AO412,8,FALSE),"")</f>
        <v/>
      </c>
      <c r="R418" s="102" t="str">
        <f>IFERROR(VLOOKUP(J418,AG407:AO412,9,FALSE),"")</f>
        <v/>
      </c>
      <c r="S418" s="99" t="str">
        <f>IF(AA418="","",IF(AC418=AC419,(IF(AC418=-1,"","Shoot com o 4º")),IF(AA418=1,"",IF(AC418=AC422,(IF(AC418=-1,"","Shoot com o 1º")),IF(AC418=AC417,(IF(AC418=-1,"","Shoot com o 2º")),"")))))</f>
        <v/>
      </c>
      <c r="T418" s="61" t="str">
        <f>IFERROR(VLOOKUP(J418,AU424:BD429,8,FALSE),"")</f>
        <v/>
      </c>
      <c r="U418" s="62" t="str">
        <f>IFERROR(VLOOKUP(J418,AU424:BD429,9,FALSE),"")</f>
        <v/>
      </c>
      <c r="V418" s="62" t="str">
        <f t="shared" si="398"/>
        <v/>
      </c>
      <c r="W418" s="63" t="str">
        <f>IFERROR(VLOOKUP(J418,AU424:BD429,10,FALSE),"")</f>
        <v/>
      </c>
      <c r="X418" s="33"/>
      <c r="Y418" s="64" t="str">
        <f>IF(AA418="","",IFERROR(VLOOKUP(J418,BG407:BH412,2,FALSE),0))</f>
        <v/>
      </c>
      <c r="Z418" s="65"/>
      <c r="AA418" s="65" t="str">
        <f t="shared" si="391"/>
        <v/>
      </c>
      <c r="AB418" s="66" t="str">
        <f>VLOOKUP(J418,J407:AB412,13,FALSE)</f>
        <v/>
      </c>
      <c r="AC418" s="67" t="str">
        <f t="shared" si="392"/>
        <v/>
      </c>
      <c r="AD418" s="68" t="str">
        <f>IFERROR(LARGE(BF407:BF412,AA418),"")</f>
        <v/>
      </c>
      <c r="AE418" s="35"/>
      <c r="AF418" s="48">
        <f t="shared" si="399"/>
        <v>0</v>
      </c>
      <c r="AG418" s="69" t="str">
        <f t="shared" si="400"/>
        <v/>
      </c>
      <c r="AH418" s="70" t="str">
        <f>IF(AH415=2,"",IF(AH415=3,S327,IF(AH415=4,S327,IF(AH415&gt;=5,S330,""))))</f>
        <v/>
      </c>
      <c r="AI418" s="71" t="str">
        <f t="shared" si="393"/>
        <v/>
      </c>
      <c r="AJ418" s="71" t="str">
        <f t="shared" si="393"/>
        <v/>
      </c>
      <c r="AK418" s="70" t="str">
        <f>IF(AH415=2,"",IF(AH415=3,S328,IF(AH415=4,S329,IF(AH415&gt;=5,S332,""))))</f>
        <v/>
      </c>
      <c r="AL418" s="71" t="str">
        <f t="shared" si="401"/>
        <v/>
      </c>
      <c r="AM418" s="71" t="str">
        <f t="shared" si="401"/>
        <v/>
      </c>
      <c r="AN418" s="71" t="str">
        <f t="shared" si="402"/>
        <v>-</v>
      </c>
      <c r="AO418" s="71" t="str">
        <f t="shared" si="403"/>
        <v>-</v>
      </c>
      <c r="AP418" s="34" t="str">
        <f t="shared" si="394"/>
        <v>-</v>
      </c>
      <c r="AQ418" s="34" t="str">
        <f t="shared" si="395"/>
        <v>-</v>
      </c>
      <c r="AR418" s="34">
        <f t="shared" si="396"/>
        <v>0</v>
      </c>
      <c r="AS418" s="34">
        <f t="shared" si="396"/>
        <v>0</v>
      </c>
      <c r="AT418" s="35"/>
      <c r="AU418" s="35">
        <f t="shared" si="397"/>
        <v>0</v>
      </c>
      <c r="AV418" s="35">
        <f>SUMIFS(AR416:AR430,AH416:AH430,AU418,AK416:AK430,AV415)+SUMIFS(AS416:AS430,AK416:AK430,AU418,AH416:AH430,AV415)</f>
        <v>0</v>
      </c>
      <c r="AW418" s="35">
        <f>SUMIFS(AR416:AR430,AH416:AH430,AU418,AK416:AK430,AW415)+SUMIFS(AS416:AS430,AK416:AK430,AU418,AH416:AH430,AW415)</f>
        <v>0</v>
      </c>
      <c r="AX418" s="35">
        <f>SUMIFS(AR416:AR430,AH416:AH430,AU418,AK416:AK430,AX415)+SUMIFS(AS416:AS430,AK416:AK430,AU418,AH416:AH430,AX415)</f>
        <v>0</v>
      </c>
      <c r="AY418" s="35">
        <f>SUMIFS(AR416:AR430,AH416:AH430,AU418,AK416:AK430,AY415)+SUMIFS(AS416:AS430,AK416:AK430,AU418,AH416:AH430,AY415)</f>
        <v>0</v>
      </c>
      <c r="AZ418" s="35">
        <f>SUMIFS(AR416:AR430,AH416:AH430,AU418,AK416:AK430,AZ415)+SUMIFS(AS416:AS430,AK416:AK430,AU418,AH416:AH430,AZ415)</f>
        <v>0</v>
      </c>
      <c r="BA418" s="35">
        <f>SUMIFS(AR416:AR430,AH416:AH430,AU418,AK416:AK430,BA415)+SUMIFS(AS416:AS430,AK416:AK430,AU418,AH416:AH430,BA415)</f>
        <v>0</v>
      </c>
      <c r="BB418" s="35"/>
      <c r="BC418" s="35"/>
      <c r="BD418" s="35"/>
      <c r="BE418" s="35"/>
      <c r="BF418" s="35"/>
      <c r="BG418" s="35"/>
      <c r="BH418" s="131"/>
      <c r="BI418" s="35"/>
    </row>
    <row r="419" spans="1:61" ht="18" hidden="1" customHeight="1" x14ac:dyDescent="0.25">
      <c r="A419" s="98" t="str">
        <f t="shared" si="388"/>
        <v/>
      </c>
      <c r="B419" s="103" t="str">
        <f t="shared" si="389"/>
        <v/>
      </c>
      <c r="C419" s="104"/>
      <c r="D419" s="105"/>
      <c r="E419" s="103" t="str">
        <f t="shared" si="390"/>
        <v/>
      </c>
      <c r="F419" s="75"/>
      <c r="G419" s="76"/>
      <c r="H419" s="33"/>
      <c r="I419" s="98" t="str">
        <f>IF(AA419="","",CONCATENATE(AA419,R326))</f>
        <v/>
      </c>
      <c r="J419" s="99" t="str">
        <f>IF(S330="","",VLOOKUP(AD419,BF407:BG412,2,FALSE))</f>
        <v/>
      </c>
      <c r="K419" s="100" t="str">
        <f>IFERROR(VLOOKUP(J419,AG407:AO412,2,FALSE),"")</f>
        <v/>
      </c>
      <c r="L419" s="101" t="str">
        <f>IFERROR(VLOOKUP(J419,AG407:AO412,3,FALSE),"")</f>
        <v/>
      </c>
      <c r="M419" s="101" t="str">
        <f>IFERROR(VLOOKUP(J419,AG407:AO412,4,FALSE),"")</f>
        <v/>
      </c>
      <c r="N419" s="101" t="str">
        <f>IFERROR(VLOOKUP(J419,AG407:AO412,5,FALSE),"")</f>
        <v/>
      </c>
      <c r="O419" s="101" t="str">
        <f>IFERROR(VLOOKUP(J419,AG407:AO412,6,FALSE),"")</f>
        <v/>
      </c>
      <c r="P419" s="101" t="str">
        <f>IFERROR(VLOOKUP(J419,AG407:AO412,7,FALSE),"")</f>
        <v/>
      </c>
      <c r="Q419" s="101" t="str">
        <f>IFERROR(VLOOKUP(J419,AG407:AO412,8,FALSE),"")</f>
        <v/>
      </c>
      <c r="R419" s="102" t="str">
        <f>IFERROR(VLOOKUP(J419,AG407:AO412,9,FALSE),"")</f>
        <v/>
      </c>
      <c r="S419" s="99" t="str">
        <f>IF(AA419="","",IF(AC419=AC420,(IF(AC419=-1,"","Shoot com o 5º")),IF(AA419=1,"",IF(AC419=AC422,(IF(AC419=-1,"","Shoot com o 1º")),IF(AC419=AC418,(IF(AC419=-1,"","Shoot com o 3º")),"")))))</f>
        <v/>
      </c>
      <c r="T419" s="61" t="str">
        <f>IFERROR(VLOOKUP(J419,AU424:BD429,8,FALSE),"")</f>
        <v/>
      </c>
      <c r="U419" s="62" t="str">
        <f>IFERROR(VLOOKUP(J419,AU424:BD429,9,FALSE),"")</f>
        <v/>
      </c>
      <c r="V419" s="62" t="str">
        <f t="shared" si="398"/>
        <v/>
      </c>
      <c r="W419" s="63" t="str">
        <f>IFERROR(VLOOKUP(J419,AU424:BD429,10,FALSE),"")</f>
        <v/>
      </c>
      <c r="X419" s="33"/>
      <c r="Y419" s="64" t="str">
        <f>IF(AA419="","",IFERROR(VLOOKUP(J419,BG407:BH412,2,FALSE),0))</f>
        <v/>
      </c>
      <c r="Z419" s="65"/>
      <c r="AA419" s="65" t="str">
        <f t="shared" si="391"/>
        <v/>
      </c>
      <c r="AB419" s="66" t="str">
        <f>VLOOKUP(J419,J407:AB412,13,FALSE)</f>
        <v/>
      </c>
      <c r="AC419" s="67" t="str">
        <f t="shared" si="392"/>
        <v/>
      </c>
      <c r="AD419" s="68" t="str">
        <f>IFERROR(LARGE(BF407:BF412,AA419),"")</f>
        <v/>
      </c>
      <c r="AE419" s="35"/>
      <c r="AF419" s="48">
        <f t="shared" si="399"/>
        <v>0</v>
      </c>
      <c r="AG419" s="69" t="str">
        <f t="shared" si="400"/>
        <v/>
      </c>
      <c r="AH419" s="70" t="str">
        <f>IF(AH415=2,"",IF(AH415=3,"",IF(AH415=4,S328,IF(AH415&gt;=5,S328,""))))</f>
        <v/>
      </c>
      <c r="AI419" s="71" t="str">
        <f t="shared" si="393"/>
        <v/>
      </c>
      <c r="AJ419" s="71" t="str">
        <f t="shared" si="393"/>
        <v/>
      </c>
      <c r="AK419" s="70" t="str">
        <f>IF(AH415=2,"",IF(AH415=3,"",IF(AH415=4,S330,IF(AH415&gt;=5,S330,""))))</f>
        <v/>
      </c>
      <c r="AL419" s="71" t="str">
        <f t="shared" si="401"/>
        <v/>
      </c>
      <c r="AM419" s="71" t="str">
        <f t="shared" si="401"/>
        <v/>
      </c>
      <c r="AN419" s="71" t="str">
        <f t="shared" si="402"/>
        <v>-</v>
      </c>
      <c r="AO419" s="71" t="str">
        <f t="shared" si="403"/>
        <v>-</v>
      </c>
      <c r="AP419" s="34" t="str">
        <f t="shared" si="394"/>
        <v>-</v>
      </c>
      <c r="AQ419" s="34" t="str">
        <f t="shared" si="395"/>
        <v>-</v>
      </c>
      <c r="AR419" s="34">
        <f t="shared" si="396"/>
        <v>0</v>
      </c>
      <c r="AS419" s="34">
        <f t="shared" si="396"/>
        <v>0</v>
      </c>
      <c r="AT419" s="35"/>
      <c r="AU419" s="35">
        <f t="shared" si="397"/>
        <v>0</v>
      </c>
      <c r="AV419" s="35">
        <f>SUMIFS(AR416:AR430,AH416:AH430,AU419,AK416:AK430,AV415)+SUMIFS(AS416:AS430,AK416:AK430,AU419,AH416:AH430,AV415)</f>
        <v>0</v>
      </c>
      <c r="AW419" s="35">
        <f>SUMIFS(AR416:AR430,AH416:AH430,AU419,AK416:AK430,AW415)+SUMIFS(AS416:AS430,AK416:AK430,AU419,AH416:AH430,AW415)</f>
        <v>0</v>
      </c>
      <c r="AX419" s="35">
        <f>SUMIFS(AR416:AR430,AH416:AH430,AU419,AK416:AK430,AX415)+SUMIFS(AS416:AS430,AK416:AK430,AU419,AH416:AH430,AX415)</f>
        <v>0</v>
      </c>
      <c r="AY419" s="35">
        <f>SUMIFS(AR416:AR430,AH416:AH430,AU419,AK416:AK430,AY415)+SUMIFS(AS416:AS430,AK416:AK430,AU419,AH416:AH430,AY415)</f>
        <v>0</v>
      </c>
      <c r="AZ419" s="35">
        <f>SUMIFS(AR416:AR430,AH416:AH430,AU419,AK416:AK430,AZ415)+SUMIFS(AS416:AS430,AK416:AK430,AU419,AH416:AH430,AZ415)</f>
        <v>0</v>
      </c>
      <c r="BA419" s="35">
        <f>SUMIFS(AR416:AR430,AH416:AH430,AU419,AK416:AK430,BA415)+SUMIFS(AS416:AS430,AK416:AK430,AU419,AH416:AH430,BA415)</f>
        <v>0</v>
      </c>
      <c r="BB419" s="35"/>
      <c r="BC419" s="35"/>
      <c r="BD419" s="35"/>
      <c r="BE419" s="35"/>
      <c r="BF419" s="35"/>
      <c r="BG419" s="35"/>
      <c r="BH419" s="131"/>
      <c r="BI419" s="35"/>
    </row>
    <row r="420" spans="1:61" ht="18" hidden="1" customHeight="1" x14ac:dyDescent="0.25">
      <c r="A420" s="98" t="str">
        <f t="shared" si="388"/>
        <v/>
      </c>
      <c r="B420" s="103" t="str">
        <f t="shared" si="389"/>
        <v/>
      </c>
      <c r="C420" s="104"/>
      <c r="D420" s="105"/>
      <c r="E420" s="103" t="str">
        <f t="shared" si="390"/>
        <v/>
      </c>
      <c r="F420" s="75"/>
      <c r="G420" s="76"/>
      <c r="H420" s="33"/>
      <c r="I420" s="98" t="str">
        <f>IF(AA420="","",CONCATENATE(AA420,R326))</f>
        <v/>
      </c>
      <c r="J420" s="99" t="str">
        <f>IF(S331="","",VLOOKUP(AD420,BF407:BG412,2,FALSE))</f>
        <v/>
      </c>
      <c r="K420" s="100" t="str">
        <f>IFERROR(VLOOKUP(J420,AG407:AO412,2,FALSE),"")</f>
        <v/>
      </c>
      <c r="L420" s="101" t="str">
        <f>IFERROR(VLOOKUP(J420,AG407:AO412,3,FALSE),"")</f>
        <v/>
      </c>
      <c r="M420" s="101" t="str">
        <f>IFERROR(VLOOKUP(J420,AG407:AO412,4,FALSE),"")</f>
        <v/>
      </c>
      <c r="N420" s="101" t="str">
        <f>IFERROR(VLOOKUP(J420,AG407:AO412,5,FALSE),"")</f>
        <v/>
      </c>
      <c r="O420" s="101" t="str">
        <f>IFERROR(VLOOKUP(J420,AG407:AO412,6,FALSE),"")</f>
        <v/>
      </c>
      <c r="P420" s="101" t="str">
        <f>IFERROR(VLOOKUP(J420,AG407:AO412,7,FALSE),"")</f>
        <v/>
      </c>
      <c r="Q420" s="101" t="str">
        <f>IFERROR(VLOOKUP(J420,AG407:AO412,8,FALSE),"")</f>
        <v/>
      </c>
      <c r="R420" s="102" t="str">
        <f>IFERROR(VLOOKUP(J420,AG407:AO412,9,FALSE),"")</f>
        <v/>
      </c>
      <c r="S420" s="99" t="str">
        <f>IF(AA420="","",IF(AC420=AC421,(IF(AC420=-1,"","Shoot com o 6º")),IF(AA420=1,"",IF(AC420=AC422,(IF(AC420=-1,"","Shoot com o 1º")),IF(AC420=AC419,(IF(AC420=-1,"","Shoot com o 4º")),"")))))</f>
        <v/>
      </c>
      <c r="T420" s="61" t="str">
        <f>IFERROR(VLOOKUP(J420,AU424:BD429,8,FALSE),"")</f>
        <v/>
      </c>
      <c r="U420" s="62" t="str">
        <f>IFERROR(VLOOKUP(J420,AU424:BD429,9,FALSE),"")</f>
        <v/>
      </c>
      <c r="V420" s="62" t="str">
        <f t="shared" si="398"/>
        <v/>
      </c>
      <c r="W420" s="63" t="str">
        <f>IFERROR(VLOOKUP(J420,AU424:BD429,10,FALSE),"")</f>
        <v/>
      </c>
      <c r="X420" s="33"/>
      <c r="Y420" s="64" t="str">
        <f>IF(AA420="","",IFERROR(VLOOKUP(J420,BG407:BH412,2,FALSE),0))</f>
        <v/>
      </c>
      <c r="Z420" s="65"/>
      <c r="AA420" s="65" t="str">
        <f t="shared" si="391"/>
        <v/>
      </c>
      <c r="AB420" s="66" t="str">
        <f>VLOOKUP(J420,J407:AB412,13,FALSE)</f>
        <v/>
      </c>
      <c r="AC420" s="67" t="str">
        <f t="shared" si="392"/>
        <v/>
      </c>
      <c r="AD420" s="68" t="str">
        <f>IFERROR(LARGE(BF407:BF412,AA420),"")</f>
        <v/>
      </c>
      <c r="AE420" s="35"/>
      <c r="AF420" s="48">
        <f t="shared" si="399"/>
        <v>0</v>
      </c>
      <c r="AG420" s="69" t="str">
        <f t="shared" si="400"/>
        <v/>
      </c>
      <c r="AH420" s="70" t="str">
        <f>IF(AH415=2,"",IF(AH415=3,"",IF(AH415=4,S327,IF(AH415&gt;=5,S329,""))))</f>
        <v/>
      </c>
      <c r="AI420" s="71" t="str">
        <f t="shared" si="393"/>
        <v/>
      </c>
      <c r="AJ420" s="71" t="str">
        <f t="shared" si="393"/>
        <v/>
      </c>
      <c r="AK420" s="70" t="str">
        <f>IF(AH415=2,"",IF(AH415=3,"",IF(AH415=4,S328,IF(AH415&gt;=5,S331,""))))</f>
        <v/>
      </c>
      <c r="AL420" s="71" t="str">
        <f t="shared" si="401"/>
        <v/>
      </c>
      <c r="AM420" s="71" t="str">
        <f t="shared" si="401"/>
        <v/>
      </c>
      <c r="AN420" s="71" t="str">
        <f t="shared" si="402"/>
        <v>-</v>
      </c>
      <c r="AO420" s="71" t="str">
        <f t="shared" si="403"/>
        <v>-</v>
      </c>
      <c r="AP420" s="34" t="str">
        <f t="shared" si="394"/>
        <v>-</v>
      </c>
      <c r="AQ420" s="34" t="str">
        <f t="shared" si="395"/>
        <v>-</v>
      </c>
      <c r="AR420" s="34">
        <f t="shared" si="396"/>
        <v>0</v>
      </c>
      <c r="AS420" s="34">
        <f t="shared" si="396"/>
        <v>0</v>
      </c>
      <c r="AT420" s="35"/>
      <c r="AU420" s="35">
        <f t="shared" si="397"/>
        <v>0</v>
      </c>
      <c r="AV420" s="35">
        <f>SUMIFS(AR416:AR430,AH416:AH430,AU420,AK416:AK430,AV415)+SUMIFS(AS416:AS430,AK416:AK430,AU420,AH416:AH430,AV415)</f>
        <v>0</v>
      </c>
      <c r="AW420" s="35">
        <f>SUMIFS(AR416:AR430,AH416:AH430,AU420,AK416:AK430,AW415)+SUMIFS(AS416:AS430,AK416:AK430,AU420,AH416:AH430,AW415)</f>
        <v>0</v>
      </c>
      <c r="AX420" s="35">
        <f>SUMIFS(AR416:AR430,AH416:AH430,AU420,AK416:AK430,AX415)+SUMIFS(AS416:AS430,AK416:AK430,AU420,AH416:AH430,AX415)</f>
        <v>0</v>
      </c>
      <c r="AY420" s="35">
        <f>SUMIFS(AR416:AR430,AH416:AH430,AU420,AK416:AK430,AY415)+SUMIFS(AS416:AS430,AK416:AK430,AU420,AH416:AH430,AY415)</f>
        <v>0</v>
      </c>
      <c r="AZ420" s="35">
        <f>SUMIFS(AR416:AR430,AH416:AH430,AU420,AK416:AK430,AZ415)+SUMIFS(AS416:AS430,AK416:AK430,AU420,AH416:AH430,AZ415)</f>
        <v>0</v>
      </c>
      <c r="BA420" s="35">
        <f>SUMIFS(AR416:AR430,AH416:AH430,AU420,AK416:AK430,BA415)+SUMIFS(AS416:AS430,AK416:AK430,AU420,AH416:AH430,BA415)</f>
        <v>0</v>
      </c>
      <c r="BB420" s="35"/>
      <c r="BC420" s="35"/>
      <c r="BD420" s="35"/>
      <c r="BE420" s="35"/>
      <c r="BF420" s="35"/>
      <c r="BG420" s="35"/>
      <c r="BH420" s="131"/>
      <c r="BI420" s="35"/>
    </row>
    <row r="421" spans="1:61" ht="18" hidden="1" customHeight="1" x14ac:dyDescent="0.25">
      <c r="A421" s="98" t="str">
        <f t="shared" si="388"/>
        <v/>
      </c>
      <c r="B421" s="103" t="str">
        <f t="shared" si="389"/>
        <v/>
      </c>
      <c r="C421" s="104"/>
      <c r="D421" s="105"/>
      <c r="E421" s="103" t="str">
        <f t="shared" si="390"/>
        <v/>
      </c>
      <c r="F421" s="75"/>
      <c r="G421" s="76"/>
      <c r="H421" s="33"/>
      <c r="I421" s="98" t="str">
        <f>IF(AA421="","",CONCATENATE(AA421,R326))</f>
        <v/>
      </c>
      <c r="J421" s="99" t="str">
        <f>IF(S332="","",VLOOKUP(AD421,BF407:BG412,2,FALSE))</f>
        <v/>
      </c>
      <c r="K421" s="100" t="str">
        <f>IFERROR(VLOOKUP(J421,AG407:AO412,2,FALSE),"")</f>
        <v/>
      </c>
      <c r="L421" s="101" t="str">
        <f>IFERROR(VLOOKUP(J421,AG407:AO412,3,FALSE),"")</f>
        <v/>
      </c>
      <c r="M421" s="101" t="str">
        <f>IFERROR(VLOOKUP(J421,AG407:AO412,4,FALSE),"")</f>
        <v/>
      </c>
      <c r="N421" s="101" t="str">
        <f>IFERROR(VLOOKUP(J421,AG407:AO412,5,FALSE),"")</f>
        <v/>
      </c>
      <c r="O421" s="101" t="str">
        <f>IFERROR(VLOOKUP(J421,AG407:AO412,6,FALSE),"")</f>
        <v/>
      </c>
      <c r="P421" s="101" t="str">
        <f>IFERROR(VLOOKUP(J421,AG407:AO412,7,FALSE),"")</f>
        <v/>
      </c>
      <c r="Q421" s="101" t="str">
        <f>IFERROR(VLOOKUP(J421,AG407:AO412,8,FALSE),"")</f>
        <v/>
      </c>
      <c r="R421" s="102" t="str">
        <f>IFERROR(VLOOKUP(J421,AG407:AO412,9,FALSE),"")</f>
        <v/>
      </c>
      <c r="S421" s="99" t="str">
        <f>IF(AA421="","",IF(AC421=AC422,(IF(AC421=-1,"","Shoot com o 1º")),IF(AA421=1,"",IF(AC421=AC422,(IF(AC421=-1,"","Shoot com o 1º")),IF(AC421=AC420,(IF(AC421=-1,"","Shoot com o 5º")),"")))))</f>
        <v/>
      </c>
      <c r="T421" s="61" t="str">
        <f>IFERROR(VLOOKUP(J421,AU424:BD429,8,FALSE),"")</f>
        <v/>
      </c>
      <c r="U421" s="62" t="str">
        <f>IFERROR(VLOOKUP(J421,AU424:BD429,9,FALSE),"")</f>
        <v/>
      </c>
      <c r="V421" s="62" t="str">
        <f t="shared" si="398"/>
        <v/>
      </c>
      <c r="W421" s="63" t="str">
        <f>IFERROR(VLOOKUP(J421,AU424:BD429,10,FALSE),"")</f>
        <v/>
      </c>
      <c r="X421" s="33"/>
      <c r="Y421" s="64" t="str">
        <f>IF(AA421="","",IFERROR(VLOOKUP(J421,BG407:BH412,2,FALSE),0))</f>
        <v/>
      </c>
      <c r="Z421" s="65"/>
      <c r="AA421" s="65" t="str">
        <f t="shared" si="391"/>
        <v/>
      </c>
      <c r="AB421" s="66" t="str">
        <f>VLOOKUP(J421,J407:AB412,13,FALSE)</f>
        <v/>
      </c>
      <c r="AC421" s="67" t="str">
        <f t="shared" si="392"/>
        <v/>
      </c>
      <c r="AD421" s="68" t="str">
        <f>IFERROR(LARGE(BF407:BF412,AA421),"")</f>
        <v/>
      </c>
      <c r="AE421" s="35"/>
      <c r="AF421" s="48">
        <f t="shared" si="399"/>
        <v>0</v>
      </c>
      <c r="AG421" s="69" t="str">
        <f t="shared" si="400"/>
        <v/>
      </c>
      <c r="AH421" s="70" t="str">
        <f>IF(AH415=2,"",IF(AH415=3,"",IF(AH415=4,S329,IF(AH415&gt;=5,S327,""))))</f>
        <v/>
      </c>
      <c r="AI421" s="71" t="str">
        <f t="shared" si="393"/>
        <v/>
      </c>
      <c r="AJ421" s="71" t="str">
        <f t="shared" si="393"/>
        <v/>
      </c>
      <c r="AK421" s="70" t="str">
        <f>IF(AH415=2,"",IF(AH415=3,"",IF(AH415=4,S330,IF(AH415&gt;=5,S332,""))))</f>
        <v/>
      </c>
      <c r="AL421" s="71" t="str">
        <f t="shared" si="401"/>
        <v/>
      </c>
      <c r="AM421" s="71" t="str">
        <f t="shared" si="401"/>
        <v/>
      </c>
      <c r="AN421" s="71" t="str">
        <f t="shared" si="402"/>
        <v>-</v>
      </c>
      <c r="AO421" s="71" t="str">
        <f t="shared" si="403"/>
        <v>-</v>
      </c>
      <c r="AP421" s="34" t="str">
        <f t="shared" si="394"/>
        <v>-</v>
      </c>
      <c r="AQ421" s="34" t="str">
        <f t="shared" si="395"/>
        <v>-</v>
      </c>
      <c r="AR421" s="34">
        <f t="shared" si="396"/>
        <v>0</v>
      </c>
      <c r="AS421" s="34">
        <f t="shared" si="396"/>
        <v>0</v>
      </c>
      <c r="AT421" s="35"/>
      <c r="AU421" s="35">
        <f t="shared" si="397"/>
        <v>0</v>
      </c>
      <c r="AV421" s="35">
        <f>SUMIFS(AR416:AR430,AH416:AH430,AU421,AK416:AK430,AV415)+SUMIFS(AS416:AS430,AK416:AK430,AU421,AH416:AH430,AV415)</f>
        <v>0</v>
      </c>
      <c r="AW421" s="35">
        <f>SUMIFS(AR416:AR430,AH416:AH430,AU421,AK416:AK430,AW415)+SUMIFS(AS416:AS430,AK416:AK430,AU421,AH416:AH430,AW415)</f>
        <v>0</v>
      </c>
      <c r="AX421" s="35">
        <f>SUMIFS(AR416:AR430,AH416:AH430,AU421,AK416:AK430,AX415)+SUMIFS(AS416:AS430,AK416:AK430,AU421,AH416:AH430,AX415)</f>
        <v>0</v>
      </c>
      <c r="AY421" s="35">
        <f>SUMIFS(AR416:AR430,AH416:AH430,AU421,AK416:AK430,AY415)+SUMIFS(AS416:AS430,AK416:AK430,AU421,AH416:AH430,AY415)</f>
        <v>0</v>
      </c>
      <c r="AZ421" s="35">
        <f>SUMIFS(AR416:AR430,AH416:AH430,AU421,AK416:AK430,AZ415)+SUMIFS(AS416:AS430,AK416:AK430,AU421,AH416:AH430,AZ415)</f>
        <v>0</v>
      </c>
      <c r="BA421" s="35">
        <f>SUMIFS(AR416:AR430,AH416:AH430,AU421,AK416:AK430,BA415)+SUMIFS(AS416:AS430,AK416:AK430,AU421,AH416:AH430,BA415)</f>
        <v>0</v>
      </c>
      <c r="BB421" s="35"/>
      <c r="BC421" s="131"/>
      <c r="BD421" s="131"/>
      <c r="BE421" s="131"/>
      <c r="BF421" s="131"/>
      <c r="BG421" s="134"/>
      <c r="BH421" s="131"/>
      <c r="BI421" s="35"/>
    </row>
    <row r="422" spans="1:61" ht="18" hidden="1" customHeight="1" x14ac:dyDescent="0.25">
      <c r="A422" s="98" t="str">
        <f t="shared" si="388"/>
        <v/>
      </c>
      <c r="B422" s="103" t="str">
        <f t="shared" si="389"/>
        <v/>
      </c>
      <c r="C422" s="104"/>
      <c r="D422" s="105"/>
      <c r="E422" s="103" t="str">
        <f t="shared" si="390"/>
        <v/>
      </c>
      <c r="F422" s="75"/>
      <c r="G422" s="76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4"/>
      <c r="Z422" s="35"/>
      <c r="AA422" s="35"/>
      <c r="AB422" s="66" t="str">
        <f>AB416</f>
        <v/>
      </c>
      <c r="AC422" s="67" t="str">
        <f>AC416</f>
        <v/>
      </c>
      <c r="AD422" s="37"/>
      <c r="AE422" s="35"/>
      <c r="AF422" s="48">
        <f t="shared" si="399"/>
        <v>0</v>
      </c>
      <c r="AG422" s="69" t="str">
        <f t="shared" si="400"/>
        <v/>
      </c>
      <c r="AH422" s="70" t="str">
        <f>IF(AH415=2,"",IF(AH415=3,"",IF(AH415=4,"",IF(AH415&gt;=5,S327,""))))</f>
        <v/>
      </c>
      <c r="AI422" s="71" t="str">
        <f t="shared" si="393"/>
        <v/>
      </c>
      <c r="AJ422" s="71" t="str">
        <f t="shared" si="393"/>
        <v/>
      </c>
      <c r="AK422" s="70" t="str">
        <f>IF(AH415=2,"",IF(AH415=3,"",IF(AH415=4,"",IF(AH415&gt;=5,S330,""))))</f>
        <v/>
      </c>
      <c r="AL422" s="71" t="str">
        <f t="shared" si="401"/>
        <v/>
      </c>
      <c r="AM422" s="71" t="str">
        <f t="shared" si="401"/>
        <v/>
      </c>
      <c r="AN422" s="71" t="str">
        <f t="shared" si="402"/>
        <v>-</v>
      </c>
      <c r="AO422" s="71" t="str">
        <f t="shared" si="403"/>
        <v>-</v>
      </c>
      <c r="AP422" s="34" t="str">
        <f t="shared" si="394"/>
        <v>-</v>
      </c>
      <c r="AQ422" s="34" t="str">
        <f t="shared" si="395"/>
        <v>-</v>
      </c>
      <c r="AR422" s="34">
        <f t="shared" si="396"/>
        <v>0</v>
      </c>
      <c r="AS422" s="34">
        <f t="shared" si="396"/>
        <v>0</v>
      </c>
      <c r="AT422" s="35"/>
      <c r="AU422" s="35"/>
      <c r="AV422" s="35"/>
      <c r="AW422" s="35"/>
      <c r="AX422" s="35"/>
      <c r="AY422" s="35"/>
      <c r="AZ422" s="35"/>
      <c r="BA422" s="35"/>
      <c r="BB422" s="35" t="s">
        <v>13</v>
      </c>
      <c r="BC422" s="35" t="s">
        <v>14</v>
      </c>
      <c r="BD422" s="35" t="s">
        <v>16</v>
      </c>
      <c r="BE422" s="35"/>
      <c r="BF422" s="35"/>
      <c r="BG422" s="35"/>
      <c r="BH422" s="35"/>
      <c r="BI422" s="35"/>
    </row>
    <row r="423" spans="1:61" ht="18" hidden="1" customHeight="1" x14ac:dyDescent="0.25">
      <c r="A423" s="98" t="str">
        <f t="shared" si="388"/>
        <v/>
      </c>
      <c r="B423" s="103" t="str">
        <f t="shared" si="389"/>
        <v/>
      </c>
      <c r="C423" s="104"/>
      <c r="D423" s="105"/>
      <c r="E423" s="103" t="str">
        <f t="shared" si="390"/>
        <v/>
      </c>
      <c r="F423" s="75"/>
      <c r="G423" s="76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4"/>
      <c r="Z423" s="35"/>
      <c r="AA423" s="35"/>
      <c r="AB423" s="36"/>
      <c r="AC423" s="36"/>
      <c r="AD423" s="37"/>
      <c r="AE423" s="35"/>
      <c r="AF423" s="48">
        <f t="shared" si="399"/>
        <v>0</v>
      </c>
      <c r="AG423" s="69" t="str">
        <f t="shared" si="400"/>
        <v/>
      </c>
      <c r="AH423" s="70" t="str">
        <f>IF(AH415=2,"",IF(AH415=3,"",IF(AH415=4,"",IF(AH415&gt;=5,S328,""))))</f>
        <v/>
      </c>
      <c r="AI423" s="71" t="str">
        <f t="shared" si="393"/>
        <v/>
      </c>
      <c r="AJ423" s="71" t="str">
        <f t="shared" si="393"/>
        <v/>
      </c>
      <c r="AK423" s="70" t="str">
        <f>IF(AH415=2,"",IF(AH415=3,"",IF(AH415=4,"",IF(AH415&gt;=5,S331,""))))</f>
        <v/>
      </c>
      <c r="AL423" s="71" t="str">
        <f t="shared" si="401"/>
        <v/>
      </c>
      <c r="AM423" s="71" t="str">
        <f t="shared" si="401"/>
        <v/>
      </c>
      <c r="AN423" s="71" t="str">
        <f t="shared" si="402"/>
        <v>-</v>
      </c>
      <c r="AO423" s="71" t="str">
        <f t="shared" si="403"/>
        <v>-</v>
      </c>
      <c r="AP423" s="34" t="str">
        <f t="shared" si="394"/>
        <v>-</v>
      </c>
      <c r="AQ423" s="34" t="str">
        <f t="shared" si="395"/>
        <v>-</v>
      </c>
      <c r="AR423" s="34">
        <f t="shared" si="396"/>
        <v>0</v>
      </c>
      <c r="AS423" s="34">
        <f t="shared" si="396"/>
        <v>0</v>
      </c>
      <c r="AT423" s="35"/>
      <c r="AU423" s="49" t="s">
        <v>22</v>
      </c>
      <c r="AV423" s="35">
        <f t="shared" ref="AV423:BA423" si="404">AV415</f>
        <v>0</v>
      </c>
      <c r="AW423" s="35">
        <f t="shared" si="404"/>
        <v>0</v>
      </c>
      <c r="AX423" s="35">
        <f t="shared" si="404"/>
        <v>0</v>
      </c>
      <c r="AY423" s="35">
        <f t="shared" si="404"/>
        <v>0</v>
      </c>
      <c r="AZ423" s="35">
        <f t="shared" si="404"/>
        <v>0</v>
      </c>
      <c r="BA423" s="35">
        <f t="shared" si="404"/>
        <v>0</v>
      </c>
      <c r="BB423" s="35" t="s">
        <v>41</v>
      </c>
      <c r="BC423" s="35" t="str">
        <f>AU430</f>
        <v>Sofridos</v>
      </c>
      <c r="BD423" s="35" t="s">
        <v>42</v>
      </c>
      <c r="BE423" s="35"/>
      <c r="BF423" s="35"/>
      <c r="BG423" s="35"/>
      <c r="BH423" s="35"/>
      <c r="BI423" s="35"/>
    </row>
    <row r="424" spans="1:61" ht="18" hidden="1" customHeight="1" x14ac:dyDescent="0.25">
      <c r="A424" s="98" t="str">
        <f t="shared" si="388"/>
        <v/>
      </c>
      <c r="B424" s="103" t="str">
        <f t="shared" si="389"/>
        <v/>
      </c>
      <c r="C424" s="104"/>
      <c r="D424" s="105"/>
      <c r="E424" s="103" t="str">
        <f t="shared" si="390"/>
        <v/>
      </c>
      <c r="F424" s="75"/>
      <c r="G424" s="76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4"/>
      <c r="Z424" s="35"/>
      <c r="AA424" s="35"/>
      <c r="AB424" s="36"/>
      <c r="AC424" s="36"/>
      <c r="AD424" s="36"/>
      <c r="AE424" s="35"/>
      <c r="AF424" s="48">
        <f t="shared" si="399"/>
        <v>0</v>
      </c>
      <c r="AG424" s="69" t="str">
        <f t="shared" si="400"/>
        <v/>
      </c>
      <c r="AH424" s="70" t="str">
        <f>IF(AH415=2,"",IF(AH415=3,"",IF(AH415=4,"",IF(AH415&gt;=5,S329,""))))</f>
        <v/>
      </c>
      <c r="AI424" s="71" t="str">
        <f t="shared" si="393"/>
        <v/>
      </c>
      <c r="AJ424" s="71" t="str">
        <f t="shared" si="393"/>
        <v/>
      </c>
      <c r="AK424" s="70" t="str">
        <f>IF(AH415=2,"",IF(AH415=3,"",IF(AH415=4,"",IF(AH415&gt;=5,S332,""))))</f>
        <v/>
      </c>
      <c r="AL424" s="71" t="str">
        <f t="shared" si="401"/>
        <v/>
      </c>
      <c r="AM424" s="71" t="str">
        <f t="shared" si="401"/>
        <v/>
      </c>
      <c r="AN424" s="71" t="str">
        <f t="shared" si="402"/>
        <v>-</v>
      </c>
      <c r="AO424" s="71" t="str">
        <f t="shared" si="403"/>
        <v>-</v>
      </c>
      <c r="AP424" s="34" t="str">
        <f t="shared" si="394"/>
        <v>-</v>
      </c>
      <c r="AQ424" s="34" t="str">
        <f t="shared" si="395"/>
        <v>-</v>
      </c>
      <c r="AR424" s="34">
        <f t="shared" si="396"/>
        <v>0</v>
      </c>
      <c r="AS424" s="34">
        <f t="shared" si="396"/>
        <v>0</v>
      </c>
      <c r="AT424" s="35"/>
      <c r="AU424" s="35">
        <f t="shared" ref="AU424:AU429" si="405">AU416</f>
        <v>0</v>
      </c>
      <c r="AV424" s="35">
        <f>SUMIFS(AL416:AL430,AH416:AH430,AU424,AK416:AK430,AV415)+SUMIFS(AM416:AM430,AK416:AK430,AU424,AH416:AH430,AV415)</f>
        <v>0</v>
      </c>
      <c r="AW424" s="35">
        <f>SUMIFS(AL416:AL430,AH416:AH430,AU424,AK416:AK430,AW415)+SUMIFS(AM416:AM430,AK416:AK430,AU424,AH416:AH430,AW415)</f>
        <v>0</v>
      </c>
      <c r="AX424" s="35">
        <f>SUMIFS(AL416:AL430,AH416:AH430,AU424,AK416:AK430,AX415)+SUMIFS(AM416:AM430,AK416:AK430,AU424,AH416:AH430,AX415)</f>
        <v>0</v>
      </c>
      <c r="AY424" s="35">
        <f>SUMIFS(AL416:AL430,AH416:AH430,AU424,AK416:AK430,AY415)+SUMIFS(AM416:AM430,AK416:AK430,AU424,AH416:AH430,AY415)</f>
        <v>0</v>
      </c>
      <c r="AZ424" s="35">
        <f>SUMIFS(AL416:AL430,AH416:AH430,AU424,AK416:AK430,AZ415)+SUMIFS(AM416:AM430,AK416:AK430,AU424,AH416:AH430,AZ415)</f>
        <v>0</v>
      </c>
      <c r="BA424" s="35">
        <f>SUMIFS(AL416:AL430,AH416:AH430,AU424,AK416:AK430,BA415)+SUMIFS(AM416:AM430,AK416:AK430,AU424,AH416:AH430,BA415)</f>
        <v>0</v>
      </c>
      <c r="BB424" s="35">
        <f>SUM(AV424:BA424)</f>
        <v>0</v>
      </c>
      <c r="BC424" s="35">
        <f>AV430</f>
        <v>0</v>
      </c>
      <c r="BD424" s="77">
        <f>(SUMIFS(AN416:AN430,AH416:AH430,AU424)+SUMIFS(AO416:AO430,AK416:AK430,AU424))</f>
        <v>0</v>
      </c>
      <c r="BE424" s="35"/>
      <c r="BF424" s="35"/>
      <c r="BG424" s="35"/>
      <c r="BH424" s="35"/>
      <c r="BI424" s="35"/>
    </row>
    <row r="425" spans="1:61" ht="18" hidden="1" customHeight="1" x14ac:dyDescent="0.25">
      <c r="A425" s="98" t="str">
        <f t="shared" si="388"/>
        <v/>
      </c>
      <c r="B425" s="103" t="str">
        <f t="shared" si="389"/>
        <v/>
      </c>
      <c r="C425" s="104"/>
      <c r="D425" s="105"/>
      <c r="E425" s="103" t="str">
        <f t="shared" si="390"/>
        <v/>
      </c>
      <c r="F425" s="75"/>
      <c r="G425" s="76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4"/>
      <c r="Z425" s="35"/>
      <c r="AA425" s="35"/>
      <c r="AB425" s="36"/>
      <c r="AC425" s="36"/>
      <c r="AD425" s="37"/>
      <c r="AE425" s="35"/>
      <c r="AF425" s="48">
        <f t="shared" si="399"/>
        <v>0</v>
      </c>
      <c r="AG425" s="69" t="str">
        <f t="shared" si="400"/>
        <v/>
      </c>
      <c r="AH425" s="70" t="str">
        <f>IF(AH415=2,"",IF(AH415=3,"",IF(AH415=4,"",IF(AH415&gt;=5,S327,""))))</f>
        <v/>
      </c>
      <c r="AI425" s="71" t="str">
        <f t="shared" si="393"/>
        <v/>
      </c>
      <c r="AJ425" s="71" t="str">
        <f t="shared" si="393"/>
        <v/>
      </c>
      <c r="AK425" s="70" t="str">
        <f>IF(AH415=2,"",IF(AH415=3,"",IF(AH415=4,"",IF(AH415&gt;=5,S329,""))))</f>
        <v/>
      </c>
      <c r="AL425" s="71" t="str">
        <f t="shared" si="401"/>
        <v/>
      </c>
      <c r="AM425" s="71" t="str">
        <f t="shared" si="401"/>
        <v/>
      </c>
      <c r="AN425" s="71" t="str">
        <f t="shared" si="402"/>
        <v>-</v>
      </c>
      <c r="AO425" s="71" t="str">
        <f t="shared" si="403"/>
        <v>-</v>
      </c>
      <c r="AP425" s="34" t="str">
        <f t="shared" si="394"/>
        <v>-</v>
      </c>
      <c r="AQ425" s="34" t="str">
        <f t="shared" si="395"/>
        <v>-</v>
      </c>
      <c r="AR425" s="34">
        <f t="shared" si="396"/>
        <v>0</v>
      </c>
      <c r="AS425" s="34">
        <f t="shared" si="396"/>
        <v>0</v>
      </c>
      <c r="AT425" s="35"/>
      <c r="AU425" s="35">
        <f t="shared" si="405"/>
        <v>0</v>
      </c>
      <c r="AV425" s="35">
        <f>SUMIFS(AL416:AL430,AH416:AH430,AU425,AK416:AK430,AV415)+SUMIFS(AM416:AM430,AK416:AK430,AU425,AH416:AH430,AV415)</f>
        <v>0</v>
      </c>
      <c r="AW425" s="35">
        <f>SUMIFS(AL416:AL430,AH416:AH430,AU425,AK416:AK430,AW415)+SUMIFS(AM416:AM430,AK416:AK430,AU425,AH416:AH430,AW415)</f>
        <v>0</v>
      </c>
      <c r="AX425" s="35">
        <f>SUMIFS(AL416:AL430,AH416:AH430,AU425,AK416:AK430,AX415)+SUMIFS(AM416:AM430,AK416:AK430,AU425,AH416:AH430,AX415)</f>
        <v>0</v>
      </c>
      <c r="AY425" s="35">
        <f>SUMIFS(AL416:AL430,AH416:AH430,AU425,AK416:AK430,AY415)+SUMIFS(AM416:AM430,AK416:AK430,AU425,AH416:AH430,AY415)</f>
        <v>0</v>
      </c>
      <c r="AZ425" s="35">
        <f>SUMIFS(AL416:AL430,AH416:AH430,AU425,AK416:AK430,AZ415)+SUMIFS(AM416:AM430,AK416:AK430,AU425,AH416:AH430,AZ415)</f>
        <v>0</v>
      </c>
      <c r="BA425" s="35">
        <f>SUMIFS(AL416:AL430,AH416:AH430,AU425,AK416:AK430,BA415)+SUMIFS(AM416:AM430,AK416:AK430,AU425,AH416:AH430,BA415)</f>
        <v>0</v>
      </c>
      <c r="BB425" s="35">
        <f t="shared" ref="BB425:BB429" si="406">SUM(AV425:BA425)</f>
        <v>0</v>
      </c>
      <c r="BC425" s="35">
        <f>AW430</f>
        <v>0</v>
      </c>
      <c r="BD425" s="77">
        <f>(SUMIFS(AN416:AN430,AH416:AH430,AU425)+SUMIFS(AO416:AO430,AK416:AK430,AU425))</f>
        <v>0</v>
      </c>
      <c r="BE425" s="35"/>
      <c r="BF425" s="35"/>
      <c r="BG425" s="35"/>
      <c r="BH425" s="35"/>
      <c r="BI425" s="35"/>
    </row>
    <row r="426" spans="1:61" ht="18" hidden="1" customHeight="1" x14ac:dyDescent="0.25">
      <c r="A426" s="98" t="str">
        <f t="shared" si="388"/>
        <v/>
      </c>
      <c r="B426" s="103" t="str">
        <f t="shared" si="389"/>
        <v/>
      </c>
      <c r="C426" s="104"/>
      <c r="D426" s="105"/>
      <c r="E426" s="103" t="str">
        <f t="shared" si="390"/>
        <v/>
      </c>
      <c r="F426" s="75"/>
      <c r="G426" s="76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4"/>
      <c r="Z426" s="35"/>
      <c r="AA426" s="35"/>
      <c r="AB426" s="36"/>
      <c r="AC426" s="36"/>
      <c r="AD426" s="36"/>
      <c r="AE426" s="35"/>
      <c r="AF426" s="48">
        <f t="shared" si="399"/>
        <v>0</v>
      </c>
      <c r="AG426" s="69" t="str">
        <f t="shared" si="400"/>
        <v/>
      </c>
      <c r="AH426" s="70" t="str">
        <f>IF(AH415=2,"",IF(AH415=3,"",IF(AH415=4,"",IF(AH415&gt;=5,S330,""))))</f>
        <v/>
      </c>
      <c r="AI426" s="71" t="str">
        <f t="shared" si="393"/>
        <v/>
      </c>
      <c r="AJ426" s="71" t="str">
        <f t="shared" si="393"/>
        <v/>
      </c>
      <c r="AK426" s="70" t="str">
        <f>IF(AH415=2,"",IF(AH415=3,"",IF(AH415=4,"",IF(AH415&gt;=5,S331,""))))</f>
        <v/>
      </c>
      <c r="AL426" s="71" t="str">
        <f t="shared" si="401"/>
        <v/>
      </c>
      <c r="AM426" s="71" t="str">
        <f t="shared" si="401"/>
        <v/>
      </c>
      <c r="AN426" s="71" t="str">
        <f t="shared" si="402"/>
        <v>-</v>
      </c>
      <c r="AO426" s="71" t="str">
        <f t="shared" si="403"/>
        <v>-</v>
      </c>
      <c r="AP426" s="34" t="str">
        <f t="shared" si="394"/>
        <v>-</v>
      </c>
      <c r="AQ426" s="34" t="str">
        <f t="shared" si="395"/>
        <v>-</v>
      </c>
      <c r="AR426" s="34">
        <f t="shared" si="396"/>
        <v>0</v>
      </c>
      <c r="AS426" s="34">
        <f t="shared" si="396"/>
        <v>0</v>
      </c>
      <c r="AT426" s="35"/>
      <c r="AU426" s="35">
        <f t="shared" si="405"/>
        <v>0</v>
      </c>
      <c r="AV426" s="35">
        <f>SUMIFS(AL416:AL430,AH416:AH430,AU426,AK416:AK430,AV415)+SUMIFS(AM416:AM430,AK416:AK430,AU426,AH416:AH430,AV415)</f>
        <v>0</v>
      </c>
      <c r="AW426" s="35">
        <f>SUMIFS(AL416:AL430,AH416:AH430,AU426,AK416:AK430,AW415)+SUMIFS(AM416:AM430,AK416:AK430,AU426,AH416:AH430,AW415)</f>
        <v>0</v>
      </c>
      <c r="AX426" s="35">
        <f>SUMIFS(AL416:AL430,AH416:AH430,AU426,AK416:AK430,AX415)+SUMIFS(AM416:AM430,AK416:AK430,AU426,AH416:AH430,AX415)</f>
        <v>0</v>
      </c>
      <c r="AY426" s="35">
        <f>SUMIFS(AL416:AL430,AH416:AH430,AU426,AK416:AK430,AY415)+SUMIFS(AM416:AM430,AK416:AK430,AU426,AH416:AH430,AY415)</f>
        <v>0</v>
      </c>
      <c r="AZ426" s="35">
        <f>SUMIFS(AL416:AL430,AH416:AH430,AU426,AK416:AK430,AZ415)+SUMIFS(AM416:AM430,AK416:AK430,AU426,AH416:AH430,AZ415)</f>
        <v>0</v>
      </c>
      <c r="BA426" s="35">
        <f>SUMIFS(AL416:AL430,AH416:AH430,AU426,AK416:AK430,BA415)+SUMIFS(AM416:AM430,AK416:AK430,AU426,AH416:AH430,BA415)</f>
        <v>0</v>
      </c>
      <c r="BB426" s="35">
        <f t="shared" si="406"/>
        <v>0</v>
      </c>
      <c r="BC426" s="35">
        <f>AX430</f>
        <v>0</v>
      </c>
      <c r="BD426" s="77">
        <f>(SUMIFS(AN416:AN430,AH416:AH430,AU426)+SUMIFS(AO416:AO430,AK416:AK430,AU426))</f>
        <v>0</v>
      </c>
      <c r="BE426" s="35"/>
      <c r="BF426" s="35"/>
      <c r="BG426" s="35"/>
      <c r="BH426" s="35"/>
      <c r="BI426" s="35"/>
    </row>
    <row r="427" spans="1:61" ht="18" hidden="1" customHeight="1" x14ac:dyDescent="0.25">
      <c r="A427" s="98" t="str">
        <f t="shared" si="388"/>
        <v/>
      </c>
      <c r="B427" s="103" t="str">
        <f t="shared" si="389"/>
        <v/>
      </c>
      <c r="C427" s="104"/>
      <c r="D427" s="105"/>
      <c r="E427" s="103" t="str">
        <f t="shared" si="390"/>
        <v/>
      </c>
      <c r="F427" s="75"/>
      <c r="G427" s="76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4"/>
      <c r="Z427" s="35"/>
      <c r="AA427" s="35"/>
      <c r="AB427" s="36"/>
      <c r="AC427" s="36"/>
      <c r="AD427" s="36"/>
      <c r="AE427" s="35"/>
      <c r="AF427" s="48">
        <f t="shared" si="399"/>
        <v>0</v>
      </c>
      <c r="AG427" s="69" t="str">
        <f t="shared" si="400"/>
        <v/>
      </c>
      <c r="AH427" s="70" t="str">
        <f>IF(AH415=2,"",IF(AH415=3,"",IF(AH415=4,"",IF(AH415&gt;=5,S328,""))))</f>
        <v/>
      </c>
      <c r="AI427" s="71" t="str">
        <f t="shared" si="393"/>
        <v/>
      </c>
      <c r="AJ427" s="71" t="str">
        <f t="shared" si="393"/>
        <v/>
      </c>
      <c r="AK427" s="70" t="str">
        <f>IF(AH415=2,"",IF(AH415=3,"",IF(AH415=4,"",IF(AH415&gt;=5,S332,""))))</f>
        <v/>
      </c>
      <c r="AL427" s="71" t="str">
        <f t="shared" si="401"/>
        <v/>
      </c>
      <c r="AM427" s="71" t="str">
        <f t="shared" si="401"/>
        <v/>
      </c>
      <c r="AN427" s="71" t="str">
        <f t="shared" si="402"/>
        <v>-</v>
      </c>
      <c r="AO427" s="71" t="str">
        <f t="shared" si="403"/>
        <v>-</v>
      </c>
      <c r="AP427" s="34" t="str">
        <f t="shared" si="394"/>
        <v>-</v>
      </c>
      <c r="AQ427" s="34" t="str">
        <f t="shared" si="395"/>
        <v>-</v>
      </c>
      <c r="AR427" s="34">
        <f t="shared" si="396"/>
        <v>0</v>
      </c>
      <c r="AS427" s="34">
        <f t="shared" si="396"/>
        <v>0</v>
      </c>
      <c r="AT427" s="35"/>
      <c r="AU427" s="35">
        <f t="shared" si="405"/>
        <v>0</v>
      </c>
      <c r="AV427" s="35">
        <f>SUMIFS(AL416:AL430,AH416:AH430,AU427,AK416:AK430,AV415)+SUMIFS(AM416:AM430,AK416:AK430,AU427,AH416:AH430,AV415)</f>
        <v>0</v>
      </c>
      <c r="AW427" s="35">
        <f>SUMIFS(AL416:AL430,AH416:AH430,AU427,AK416:AK430,AW415)+SUMIFS(AM416:AM430,AK416:AK430,AU427,AH416:AH430,AW415)</f>
        <v>0</v>
      </c>
      <c r="AX427" s="35">
        <f>SUMIFS(AL416:AL430,AH416:AH430,AU427,AK416:AK430,AX415)+SUMIFS(AM416:AM430,AK416:AK430,AU427,AH416:AH430,AX415)</f>
        <v>0</v>
      </c>
      <c r="AY427" s="35">
        <f>SUMIFS(AL416:AL430,AH416:AH430,AU427,AK416:AK430,AY415)+SUMIFS(AM416:AM430,AK416:AK430,AU427,AH416:AH430,AY415)</f>
        <v>0</v>
      </c>
      <c r="AZ427" s="35">
        <f>SUMIFS(AL416:AL430,AH416:AH430,AU427,AK416:AK430,AZ415)+SUMIFS(AM416:AM430,AK416:AK430,AU427,AH416:AH430,AZ415)</f>
        <v>0</v>
      </c>
      <c r="BA427" s="35">
        <f>SUMIFS(AL416:AL430,AH416:AH430,AU427,AK416:AK430,BA415)+SUMIFS(AM416:AM430,AK416:AK430,AU427,AH416:AH430,BA415)</f>
        <v>0</v>
      </c>
      <c r="BB427" s="35">
        <f t="shared" si="406"/>
        <v>0</v>
      </c>
      <c r="BC427" s="35">
        <f>AY430</f>
        <v>0</v>
      </c>
      <c r="BD427" s="77">
        <f>(SUMIFS(AN416:AN430,AH416:AH430,AU427)+SUMIFS(AO416:AO430,AK416:AK430,AU427))</f>
        <v>0</v>
      </c>
      <c r="BE427" s="35"/>
      <c r="BF427" s="35"/>
      <c r="BG427" s="35"/>
      <c r="BH427" s="35"/>
      <c r="BI427" s="35"/>
    </row>
    <row r="428" spans="1:61" ht="18" hidden="1" customHeight="1" x14ac:dyDescent="0.25">
      <c r="A428" s="98" t="str">
        <f t="shared" si="388"/>
        <v/>
      </c>
      <c r="B428" s="103" t="str">
        <f t="shared" si="389"/>
        <v/>
      </c>
      <c r="C428" s="104"/>
      <c r="D428" s="105"/>
      <c r="E428" s="103" t="str">
        <f t="shared" si="390"/>
        <v/>
      </c>
      <c r="F428" s="75"/>
      <c r="G428" s="76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4"/>
      <c r="Z428" s="35"/>
      <c r="AA428" s="35"/>
      <c r="AB428" s="36"/>
      <c r="AC428" s="36"/>
      <c r="AD428" s="36"/>
      <c r="AE428" s="35"/>
      <c r="AF428" s="48">
        <f t="shared" si="399"/>
        <v>0</v>
      </c>
      <c r="AG428" s="69" t="str">
        <f t="shared" si="400"/>
        <v/>
      </c>
      <c r="AH428" s="70" t="str">
        <f>IF(AH415=2,"",IF(AH415=3,"",IF(AH415=4,"",IF(AH415&gt;=5,S327,""))))</f>
        <v/>
      </c>
      <c r="AI428" s="71" t="str">
        <f t="shared" si="393"/>
        <v/>
      </c>
      <c r="AJ428" s="71" t="str">
        <f t="shared" si="393"/>
        <v/>
      </c>
      <c r="AK428" s="70" t="str">
        <f>IF(AH415=2,"",IF(AH415=3,"",IF(AH415=4,"",IF(AH415&gt;=5,S328,""))))</f>
        <v/>
      </c>
      <c r="AL428" s="71" t="str">
        <f t="shared" si="401"/>
        <v/>
      </c>
      <c r="AM428" s="71" t="str">
        <f t="shared" si="401"/>
        <v/>
      </c>
      <c r="AN428" s="71" t="str">
        <f t="shared" si="402"/>
        <v>-</v>
      </c>
      <c r="AO428" s="71" t="str">
        <f t="shared" si="403"/>
        <v>-</v>
      </c>
      <c r="AP428" s="34" t="str">
        <f t="shared" si="394"/>
        <v>-</v>
      </c>
      <c r="AQ428" s="34" t="str">
        <f t="shared" si="395"/>
        <v>-</v>
      </c>
      <c r="AR428" s="34">
        <f t="shared" si="396"/>
        <v>0</v>
      </c>
      <c r="AS428" s="34">
        <f t="shared" si="396"/>
        <v>0</v>
      </c>
      <c r="AT428" s="35"/>
      <c r="AU428" s="35">
        <f t="shared" si="405"/>
        <v>0</v>
      </c>
      <c r="AV428" s="35">
        <f>SUMIFS(AL416:AL430,AH416:AH430,AU428,AK416:AK430,AV415)+SUMIFS(AM416:AM430,AK416:AK430,AU428,AH416:AH430,AV415)</f>
        <v>0</v>
      </c>
      <c r="AW428" s="35">
        <f>SUMIFS(AL416:AL430,AH416:AH430,AU428,AK416:AK430,AW415)+SUMIFS(AM416:AM430,AK416:AK430,AU428,AH416:AH430,AW415)</f>
        <v>0</v>
      </c>
      <c r="AX428" s="35">
        <f>SUMIFS(AL416:AL430,AH416:AH430,AU428,AK416:AK430,AX415)+SUMIFS(AM416:AM430,AK416:AK430,AU428,AH416:AH430,AX415)</f>
        <v>0</v>
      </c>
      <c r="AY428" s="35">
        <f>SUMIFS(AL416:AL430,AH416:AH430,AU428,AK416:AK430,AY415)+SUMIFS(AM416:AM430,AK416:AK430,AU428,AH416:AH430,AY415)</f>
        <v>0</v>
      </c>
      <c r="AZ428" s="35">
        <f>SUMIFS(AL416:AL430,AH416:AH430,AU428,AK416:AK430,AZ415)+SUMIFS(AM416:AM430,AK416:AK430,AU428,AH416:AH430,AZ415)</f>
        <v>0</v>
      </c>
      <c r="BA428" s="35">
        <f>SUMIFS(AL416:AL430,AH416:AH430,AU428,AK416:AK430,BA415)+SUMIFS(AM416:AM430,AK416:AK430,AU428,AH416:AH430,BA415)</f>
        <v>0</v>
      </c>
      <c r="BB428" s="78">
        <f t="shared" si="406"/>
        <v>0</v>
      </c>
      <c r="BC428" s="78">
        <f>AZ430</f>
        <v>0</v>
      </c>
      <c r="BD428" s="77">
        <f>(SUMIFS(AN416:AN430,AH416:AH430,AU428)+SUMIFS(AO416:AO430,AK416:AK430,AU428))</f>
        <v>0</v>
      </c>
      <c r="BE428" s="35"/>
      <c r="BF428" s="35"/>
      <c r="BG428" s="35"/>
      <c r="BH428" s="35"/>
      <c r="BI428" s="35"/>
    </row>
    <row r="429" spans="1:61" ht="18" hidden="1" customHeight="1" x14ac:dyDescent="0.25">
      <c r="A429" s="98" t="str">
        <f t="shared" si="388"/>
        <v/>
      </c>
      <c r="B429" s="103" t="str">
        <f t="shared" si="389"/>
        <v/>
      </c>
      <c r="C429" s="104"/>
      <c r="D429" s="105"/>
      <c r="E429" s="103" t="str">
        <f t="shared" si="390"/>
        <v/>
      </c>
      <c r="F429" s="75"/>
      <c r="G429" s="76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4"/>
      <c r="Z429" s="35"/>
      <c r="AA429" s="35"/>
      <c r="AB429" s="36"/>
      <c r="AC429" s="36"/>
      <c r="AD429" s="37"/>
      <c r="AE429" s="35"/>
      <c r="AF429" s="48">
        <f t="shared" si="399"/>
        <v>0</v>
      </c>
      <c r="AG429" s="69" t="str">
        <f t="shared" si="400"/>
        <v/>
      </c>
      <c r="AH429" s="70" t="str">
        <f>IF(AH415=2,"",IF(AH415=3,"",IF(AH415=4,"",IF(AH415&gt;=5,S329,""))))</f>
        <v/>
      </c>
      <c r="AI429" s="71" t="str">
        <f t="shared" si="393"/>
        <v/>
      </c>
      <c r="AJ429" s="71" t="str">
        <f t="shared" si="393"/>
        <v/>
      </c>
      <c r="AK429" s="70" t="str">
        <f>IF(AH415=2,"",IF(AH415=3,"",IF(AH415=4,"",IF(AH415&gt;=5,S330,""))))</f>
        <v/>
      </c>
      <c r="AL429" s="71" t="str">
        <f t="shared" si="401"/>
        <v/>
      </c>
      <c r="AM429" s="71" t="str">
        <f t="shared" si="401"/>
        <v/>
      </c>
      <c r="AN429" s="71" t="str">
        <f t="shared" si="402"/>
        <v>-</v>
      </c>
      <c r="AO429" s="71" t="str">
        <f t="shared" si="403"/>
        <v>-</v>
      </c>
      <c r="AP429" s="34" t="str">
        <f t="shared" si="394"/>
        <v>-</v>
      </c>
      <c r="AQ429" s="34" t="str">
        <f t="shared" si="395"/>
        <v>-</v>
      </c>
      <c r="AR429" s="34">
        <f t="shared" si="396"/>
        <v>0</v>
      </c>
      <c r="AS429" s="34">
        <f t="shared" si="396"/>
        <v>0</v>
      </c>
      <c r="AT429" s="35"/>
      <c r="AU429" s="35">
        <f t="shared" si="405"/>
        <v>0</v>
      </c>
      <c r="AV429" s="35">
        <f>SUMIFS(AL416:AL430,AH416:AH430,AU429,AK416:AK430,AV415)+SUMIFS(AM416:AM430,AK416:AK430,AU429,AH416:AH430,AV415)</f>
        <v>0</v>
      </c>
      <c r="AW429" s="35">
        <f>SUMIFS(AL416:AL430,AH416:AH430,AU429,AK416:AK430,AW415)+SUMIFS(AM416:AM430,AK416:AK430,AU429,AH416:AH430,AW415)</f>
        <v>0</v>
      </c>
      <c r="AX429" s="35">
        <f>SUMIFS(AL416:AL430,AH416:AH430,AU429,AK416:AK430,AX415)+SUMIFS(AM416:AM430,AK416:AK430,AU429,AH416:AH430,AX415)</f>
        <v>0</v>
      </c>
      <c r="AY429" s="35">
        <f>SUMIFS(AL416:AL430,AH416:AH430,AU429,AK416:AK430,AY415)+SUMIFS(AM416:AM430,AK416:AK430,AU429,AH416:AH430,AY415)</f>
        <v>0</v>
      </c>
      <c r="AZ429" s="35">
        <f>SUMIFS(AL416:AL430,AH416:AH430,AU429,AK416:AK430,AZ415)+SUMIFS(AM416:AM430,AK416:AK430,AU429,AH416:AH430,AZ415)</f>
        <v>0</v>
      </c>
      <c r="BA429" s="35">
        <f>SUMIFS(AL416:AL430,AH416:AH430,AU429,AK416:AK430,BA415)+SUMIFS(AM416:AM430,AK416:AK430,AU429,AH416:AH430,BA415)</f>
        <v>0</v>
      </c>
      <c r="BB429" s="78">
        <f t="shared" si="406"/>
        <v>0</v>
      </c>
      <c r="BC429" s="78">
        <f>BA430</f>
        <v>0</v>
      </c>
      <c r="BD429" s="77">
        <f>(SUMIFS(AN416:AN430,AH416:AH430,AU429)+SUMIFS(AO416:AO430,AK416:AK430,AU429))</f>
        <v>0</v>
      </c>
      <c r="BE429" s="35"/>
      <c r="BF429" s="35"/>
      <c r="BG429" s="35"/>
      <c r="BH429" s="35"/>
      <c r="BI429" s="35"/>
    </row>
    <row r="430" spans="1:61" ht="18" hidden="1" customHeight="1" x14ac:dyDescent="0.25">
      <c r="A430" s="98" t="str">
        <f t="shared" si="388"/>
        <v/>
      </c>
      <c r="B430" s="103" t="str">
        <f t="shared" si="389"/>
        <v/>
      </c>
      <c r="C430" s="104"/>
      <c r="D430" s="105"/>
      <c r="E430" s="103" t="str">
        <f t="shared" si="390"/>
        <v/>
      </c>
      <c r="F430" s="75"/>
      <c r="G430" s="76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4"/>
      <c r="Z430" s="35"/>
      <c r="AA430" s="35"/>
      <c r="AB430" s="36"/>
      <c r="AC430" s="36"/>
      <c r="AD430" s="36"/>
      <c r="AE430" s="35"/>
      <c r="AF430" s="48">
        <f t="shared" si="399"/>
        <v>0</v>
      </c>
      <c r="AG430" s="69" t="str">
        <f t="shared" si="400"/>
        <v/>
      </c>
      <c r="AH430" s="70" t="str">
        <f>IF(AH415=2,"",IF(AH415=3,"",IF(AH415=4,"",IF(AH415&gt;=5,S331,""))))</f>
        <v/>
      </c>
      <c r="AI430" s="71" t="str">
        <f t="shared" si="393"/>
        <v/>
      </c>
      <c r="AJ430" s="71" t="str">
        <f t="shared" si="393"/>
        <v/>
      </c>
      <c r="AK430" s="70" t="str">
        <f>IF(AH415=2,"",IF(AH415=3,"",IF(AH415=4,"",IF(AH415&gt;=5,S332,""))))</f>
        <v/>
      </c>
      <c r="AL430" s="71" t="str">
        <f t="shared" si="401"/>
        <v/>
      </c>
      <c r="AM430" s="71" t="str">
        <f t="shared" si="401"/>
        <v/>
      </c>
      <c r="AN430" s="71" t="str">
        <f t="shared" si="402"/>
        <v>-</v>
      </c>
      <c r="AO430" s="71" t="str">
        <f t="shared" si="403"/>
        <v>-</v>
      </c>
      <c r="AP430" s="34" t="str">
        <f t="shared" si="394"/>
        <v>-</v>
      </c>
      <c r="AQ430" s="34" t="str">
        <f t="shared" si="395"/>
        <v>-</v>
      </c>
      <c r="AR430" s="34">
        <f t="shared" si="396"/>
        <v>0</v>
      </c>
      <c r="AS430" s="34">
        <f t="shared" si="396"/>
        <v>0</v>
      </c>
      <c r="AT430" s="35"/>
      <c r="AU430" s="35" t="s">
        <v>43</v>
      </c>
      <c r="AV430" s="35">
        <f>SUM(AV424:AV429)</f>
        <v>0</v>
      </c>
      <c r="AW430" s="35">
        <f t="shared" ref="AW430:BA430" si="407">SUM(AW424:AW429)</f>
        <v>0</v>
      </c>
      <c r="AX430" s="35">
        <f t="shared" si="407"/>
        <v>0</v>
      </c>
      <c r="AY430" s="35">
        <f t="shared" si="407"/>
        <v>0</v>
      </c>
      <c r="AZ430" s="35">
        <f t="shared" si="407"/>
        <v>0</v>
      </c>
      <c r="BA430" s="35">
        <f t="shared" si="407"/>
        <v>0</v>
      </c>
      <c r="BB430" s="35"/>
      <c r="BC430" s="35"/>
      <c r="BD430" s="35"/>
      <c r="BE430" s="35"/>
      <c r="BF430" s="35"/>
      <c r="BG430" s="35"/>
      <c r="BH430" s="35"/>
      <c r="BI430" s="35"/>
    </row>
    <row r="431" spans="1:61" ht="18" hidden="1" customHeight="1" x14ac:dyDescent="0.25">
      <c r="A431" s="79"/>
      <c r="B431" s="33"/>
      <c r="C431" s="33"/>
      <c r="D431" s="33"/>
      <c r="E431" s="33"/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4"/>
      <c r="Z431" s="35"/>
      <c r="AA431" s="35"/>
      <c r="AB431" s="36"/>
      <c r="AC431" s="36"/>
      <c r="AD431" s="36"/>
      <c r="AE431" s="35"/>
      <c r="AF431" s="34"/>
      <c r="AG431" s="80"/>
      <c r="AH431" s="35"/>
      <c r="AI431" s="81"/>
      <c r="AJ431" s="81"/>
      <c r="AK431" s="35"/>
      <c r="AL431" s="35"/>
      <c r="AM431" s="35"/>
      <c r="AN431" s="35"/>
      <c r="AO431" s="81"/>
      <c r="AP431" s="35"/>
      <c r="AQ431" s="35"/>
      <c r="AR431" s="35"/>
      <c r="AS431" s="35"/>
      <c r="AT431" s="35"/>
      <c r="AU431" s="35"/>
      <c r="AV431" s="35"/>
      <c r="AW431" s="35"/>
      <c r="AX431" s="35"/>
      <c r="AY431" s="35"/>
      <c r="AZ431" s="35"/>
      <c r="BA431" s="35"/>
      <c r="BB431" s="35"/>
      <c r="BC431" s="35"/>
      <c r="BD431" s="35"/>
      <c r="BE431" s="35"/>
      <c r="BF431" s="35"/>
      <c r="BG431" s="35"/>
      <c r="BH431" s="35"/>
      <c r="BI431" s="35"/>
    </row>
    <row r="432" spans="1:61" ht="18" hidden="1" customHeight="1" x14ac:dyDescent="0.25">
      <c r="A432" s="14"/>
      <c r="B432" s="14"/>
      <c r="C432" s="14" t="s">
        <v>44</v>
      </c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6"/>
      <c r="Z432" s="14"/>
      <c r="AA432" s="14"/>
      <c r="AB432" s="31"/>
      <c r="AC432" s="31"/>
      <c r="AD432" s="31"/>
      <c r="AE432" s="14"/>
      <c r="AF432" s="16"/>
      <c r="AG432" s="14"/>
      <c r="AH432" s="14"/>
      <c r="AI432" s="14"/>
      <c r="AJ432" s="14"/>
      <c r="AK432" s="16"/>
      <c r="AL432" s="16"/>
      <c r="AM432" s="16"/>
      <c r="AN432" s="14"/>
      <c r="AO432" s="14"/>
      <c r="AP432" s="14"/>
      <c r="AQ432" s="14"/>
      <c r="AR432" s="16"/>
      <c r="AS432" s="16"/>
      <c r="AT432" s="14"/>
      <c r="AU432" s="31"/>
      <c r="AV432" s="14"/>
      <c r="AW432" s="14"/>
      <c r="AX432" s="14"/>
      <c r="AY432" s="14"/>
      <c r="AZ432" s="14"/>
      <c r="BA432" s="14"/>
      <c r="BB432" s="14"/>
      <c r="BC432" s="14"/>
      <c r="BD432" s="14"/>
      <c r="BE432" s="14"/>
      <c r="BF432" s="14"/>
      <c r="BG432" s="14"/>
      <c r="BH432" s="14"/>
      <c r="BI432" s="14"/>
    </row>
    <row r="433" spans="1:61" ht="18" hidden="1" customHeight="1" x14ac:dyDescent="0.25"/>
    <row r="434" spans="1:61" ht="18" hidden="1" customHeight="1" x14ac:dyDescent="0.25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6"/>
      <c r="Z434" s="14"/>
      <c r="AA434" s="14"/>
      <c r="AB434" s="31"/>
      <c r="AC434" s="31"/>
      <c r="AD434" s="32"/>
      <c r="AE434" s="14"/>
      <c r="AF434" s="16"/>
      <c r="AG434" s="14"/>
      <c r="AH434" s="14"/>
      <c r="AI434" s="14"/>
      <c r="AJ434" s="14"/>
      <c r="AK434" s="16"/>
      <c r="AL434" s="16"/>
      <c r="AM434" s="16"/>
      <c r="AN434" s="14"/>
      <c r="AO434" s="14"/>
      <c r="AP434" s="14"/>
      <c r="AQ434" s="14"/>
      <c r="AR434" s="16"/>
      <c r="AS434" s="16"/>
      <c r="AT434" s="14"/>
      <c r="AU434" s="31"/>
      <c r="AV434" s="14"/>
      <c r="AW434" s="14"/>
      <c r="AX434" s="14"/>
      <c r="AY434" s="14"/>
      <c r="AZ434" s="14"/>
      <c r="BA434" s="14"/>
      <c r="BB434" s="14"/>
      <c r="BC434" s="14"/>
      <c r="BD434" s="14"/>
      <c r="BE434" s="14"/>
      <c r="BF434" s="14"/>
      <c r="BG434" s="14"/>
      <c r="BH434" s="14"/>
      <c r="BI434" s="14"/>
    </row>
    <row r="435" spans="1:61" ht="18" hidden="1" customHeight="1" x14ac:dyDescent="0.25">
      <c r="Y435" s="16"/>
      <c r="Z435" s="16"/>
      <c r="AA435" s="14"/>
      <c r="AB435" s="31"/>
      <c r="AC435" s="31"/>
      <c r="AD435" s="32"/>
      <c r="AE435" s="108"/>
      <c r="AF435" s="136">
        <f>A438</f>
        <v>4</v>
      </c>
      <c r="AG435" s="107" t="s">
        <v>53</v>
      </c>
      <c r="AH435" s="107">
        <f>AF435*3</f>
        <v>12</v>
      </c>
      <c r="AI435" s="108"/>
      <c r="AJ435" s="108"/>
      <c r="AK435" s="107"/>
      <c r="AL435" s="107" t="s">
        <v>53</v>
      </c>
      <c r="AM435" s="107">
        <v>1</v>
      </c>
      <c r="AN435" s="107">
        <v>2</v>
      </c>
      <c r="AO435" s="107">
        <v>3</v>
      </c>
      <c r="AP435" s="107">
        <v>4</v>
      </c>
      <c r="AQ435" s="107">
        <v>5</v>
      </c>
      <c r="AR435" s="107">
        <v>6</v>
      </c>
      <c r="AS435" s="107">
        <v>7</v>
      </c>
      <c r="AT435" s="108">
        <v>8</v>
      </c>
      <c r="AU435" s="109">
        <v>9</v>
      </c>
      <c r="AV435" s="108">
        <v>10</v>
      </c>
      <c r="AW435" s="108">
        <v>11</v>
      </c>
      <c r="AX435" s="108">
        <v>12</v>
      </c>
      <c r="AY435" s="137"/>
      <c r="AZ435" s="108"/>
      <c r="BA435" s="108"/>
      <c r="BB435" s="108"/>
      <c r="BC435" s="108"/>
      <c r="BD435" s="108"/>
      <c r="BE435" s="108"/>
      <c r="BF435" s="108"/>
      <c r="BG435" s="108"/>
      <c r="BH435" s="108"/>
      <c r="BI435" s="14"/>
    </row>
    <row r="436" spans="1:61" ht="18" customHeight="1" x14ac:dyDescent="0.25">
      <c r="A436" s="181" t="s">
        <v>52</v>
      </c>
      <c r="B436" s="181"/>
      <c r="C436" s="181"/>
      <c r="D436" s="181"/>
      <c r="E436" s="181"/>
      <c r="F436" s="181"/>
      <c r="G436" s="181"/>
      <c r="H436" s="181"/>
      <c r="I436" s="181"/>
      <c r="J436" s="181"/>
      <c r="K436" s="181"/>
      <c r="L436" s="181"/>
      <c r="M436" s="181"/>
      <c r="N436" s="181"/>
      <c r="O436" s="181"/>
      <c r="P436" s="181"/>
      <c r="Q436" s="181"/>
      <c r="R436" s="181"/>
      <c r="S436" s="181"/>
      <c r="T436" s="181"/>
      <c r="U436" s="182"/>
      <c r="V436" s="182"/>
      <c r="W436" s="182"/>
      <c r="Y436" s="16"/>
      <c r="Z436" s="16"/>
      <c r="AA436" s="14"/>
      <c r="AB436" s="31"/>
      <c r="AC436" s="31"/>
      <c r="AD436" s="32"/>
      <c r="AE436" s="109" t="s">
        <v>54</v>
      </c>
      <c r="AF436" s="107">
        <f>SUM(AE438:AE449)</f>
        <v>12</v>
      </c>
      <c r="AG436" s="109" t="s">
        <v>55</v>
      </c>
      <c r="AH436" s="136">
        <f>AH19+AH55+AH91+AH127+AH163+AH199+AH235+AH271+AH307+AH343+AH379+AH415</f>
        <v>15</v>
      </c>
      <c r="AI436" s="108"/>
      <c r="AJ436" s="108"/>
      <c r="AK436" s="107"/>
      <c r="AL436" s="109" t="s">
        <v>55</v>
      </c>
      <c r="AM436" s="107">
        <v>2</v>
      </c>
      <c r="AN436" s="107">
        <v>6</v>
      </c>
      <c r="AO436" s="107">
        <v>9</v>
      </c>
      <c r="AP436" s="107">
        <v>12</v>
      </c>
      <c r="AQ436" s="107">
        <v>15</v>
      </c>
      <c r="AR436" s="107">
        <v>18</v>
      </c>
      <c r="AS436" s="107">
        <v>21</v>
      </c>
      <c r="AT436" s="108">
        <v>24</v>
      </c>
      <c r="AU436" s="109">
        <v>27</v>
      </c>
      <c r="AV436" s="108">
        <v>30</v>
      </c>
      <c r="AW436" s="108">
        <v>33</v>
      </c>
      <c r="AX436" s="108">
        <v>36</v>
      </c>
      <c r="AY436" s="137"/>
      <c r="AZ436" s="138"/>
      <c r="BA436" s="138"/>
      <c r="BB436" s="138"/>
      <c r="BC436" s="138"/>
      <c r="BD436" s="138"/>
      <c r="BE436" s="138"/>
      <c r="BF436" s="138"/>
      <c r="BG436" s="139"/>
      <c r="BH436" s="108"/>
      <c r="BI436" s="14"/>
    </row>
    <row r="437" spans="1:61" ht="15" customHeight="1" x14ac:dyDescent="0.25">
      <c r="A437" s="1" t="s">
        <v>92</v>
      </c>
      <c r="B437" s="146"/>
      <c r="Y437" s="16"/>
      <c r="Z437" s="16"/>
      <c r="AA437" s="14"/>
      <c r="AB437" s="31"/>
      <c r="AC437" s="31"/>
      <c r="AD437" s="32"/>
      <c r="AE437" s="107" t="s">
        <v>56</v>
      </c>
      <c r="AF437" s="110" t="s">
        <v>57</v>
      </c>
      <c r="AG437" s="108" t="s">
        <v>58</v>
      </c>
      <c r="AH437" s="108" t="s">
        <v>59</v>
      </c>
      <c r="AI437" s="108" t="s">
        <v>60</v>
      </c>
      <c r="AJ437" s="108"/>
      <c r="AK437" s="107"/>
      <c r="AL437" s="107" t="s">
        <v>61</v>
      </c>
      <c r="AM437" s="107">
        <v>5</v>
      </c>
      <c r="AN437" s="107">
        <v>8</v>
      </c>
      <c r="AO437" s="107">
        <v>11</v>
      </c>
      <c r="AP437" s="107">
        <v>14</v>
      </c>
      <c r="AQ437" s="107">
        <v>17</v>
      </c>
      <c r="AR437" s="107">
        <v>20</v>
      </c>
      <c r="AS437" s="107">
        <v>23</v>
      </c>
      <c r="AT437" s="108">
        <v>26</v>
      </c>
      <c r="AU437" s="109">
        <v>29</v>
      </c>
      <c r="AV437" s="108">
        <v>32</v>
      </c>
      <c r="AW437" s="108">
        <v>35</v>
      </c>
      <c r="AX437" s="108">
        <v>72</v>
      </c>
      <c r="AY437" s="137"/>
      <c r="AZ437" s="14"/>
      <c r="BA437" s="14"/>
      <c r="BB437" s="14"/>
      <c r="BC437" s="14"/>
      <c r="BD437" s="14"/>
      <c r="BE437" s="14"/>
      <c r="BF437" s="14"/>
      <c r="BG437" s="140"/>
      <c r="BH437" s="108"/>
      <c r="BI437" s="14"/>
    </row>
    <row r="438" spans="1:61" ht="15" customHeight="1" x14ac:dyDescent="0.25">
      <c r="A438" s="147">
        <v>4</v>
      </c>
      <c r="B438" s="2">
        <f>AH436</f>
        <v>15</v>
      </c>
      <c r="Y438" s="16"/>
      <c r="Z438" s="16"/>
      <c r="AA438" s="14"/>
      <c r="AB438" s="31"/>
      <c r="AC438" s="31"/>
      <c r="AD438" s="32"/>
      <c r="AE438" s="107">
        <v>1</v>
      </c>
      <c r="AF438" s="107" t="str">
        <f>A2</f>
        <v>A</v>
      </c>
      <c r="AG438" s="108" t="str">
        <f>CONCATENATE(AE438,AF438)</f>
        <v>1A</v>
      </c>
      <c r="AH438" s="111" t="str">
        <f t="shared" ref="AH438:AH461" si="408">VLOOKUP(AG438,I:K,2,FALSE)</f>
        <v>Sergio Ramos</v>
      </c>
      <c r="AI438" s="108">
        <f t="shared" ref="AI438:AI461" si="409">VLOOKUP(AG438,I:K,3,FALSE)</f>
        <v>2</v>
      </c>
      <c r="AJ438" s="108"/>
      <c r="AK438" s="107"/>
      <c r="AL438" s="107" t="s">
        <v>67</v>
      </c>
      <c r="AM438" s="112" t="s">
        <v>22</v>
      </c>
      <c r="AN438" s="112" t="s">
        <v>22</v>
      </c>
      <c r="AO438" s="109" t="str">
        <f>IF(AI440=0,"",AH440)</f>
        <v>Ricardo José</v>
      </c>
      <c r="AP438" s="112" t="s">
        <v>22</v>
      </c>
      <c r="AQ438" s="108" t="str">
        <f>IF(AI451=0,"",AH451)</f>
        <v>Luis Abreu</v>
      </c>
      <c r="AR438" s="108" t="e">
        <f>IF(AI442=0,"",AH442)</f>
        <v>#N/A</v>
      </c>
      <c r="AS438" s="107" t="str">
        <f>IF(AI440=0,"",AH440)</f>
        <v>Ricardo José</v>
      </c>
      <c r="AT438" s="112" t="s">
        <v>22</v>
      </c>
      <c r="AU438" s="107" t="e">
        <f>IF(AI457=0,"",AH457)</f>
        <v>#N/A</v>
      </c>
      <c r="AV438" s="108" t="str">
        <f>IF(AI452=0,"",AH452)</f>
        <v>Nuno Henriques</v>
      </c>
      <c r="AW438" s="108" t="e">
        <f>IF(AI448=0,"",AH448)</f>
        <v>#N/A</v>
      </c>
      <c r="AX438" s="108" t="e">
        <f>IF(AI456=0,"",AH456)</f>
        <v>#N/A</v>
      </c>
      <c r="AY438" s="137"/>
      <c r="AZ438" s="14"/>
      <c r="BA438" s="14"/>
      <c r="BB438" s="14"/>
      <c r="BC438" s="14"/>
      <c r="BD438" s="14"/>
      <c r="BE438" s="14"/>
      <c r="BF438" s="14"/>
      <c r="BG438" s="140"/>
      <c r="BH438" s="108"/>
      <c r="BI438" s="14"/>
    </row>
    <row r="439" spans="1:61" ht="18" customHeight="1" x14ac:dyDescent="0.25">
      <c r="A439" s="39" t="s">
        <v>23</v>
      </c>
      <c r="B439" s="39" t="s">
        <v>62</v>
      </c>
      <c r="C439" s="183" t="s">
        <v>25</v>
      </c>
      <c r="D439" s="184"/>
      <c r="E439" s="39" t="s">
        <v>63</v>
      </c>
      <c r="F439" s="185" t="s">
        <v>17</v>
      </c>
      <c r="G439" s="186"/>
      <c r="I439" s="39" t="s">
        <v>23</v>
      </c>
      <c r="J439" s="39" t="s">
        <v>62</v>
      </c>
      <c r="K439" s="183" t="s">
        <v>25</v>
      </c>
      <c r="L439" s="184"/>
      <c r="M439" s="187" t="s">
        <v>63</v>
      </c>
      <c r="N439" s="188"/>
      <c r="O439" s="188"/>
      <c r="P439" s="188"/>
      <c r="Q439" s="185" t="s">
        <v>17</v>
      </c>
      <c r="R439" s="186"/>
      <c r="Y439" s="16"/>
      <c r="Z439" s="16"/>
      <c r="AA439" s="108" t="s">
        <v>64</v>
      </c>
      <c r="AB439" s="107" t="s">
        <v>65</v>
      </c>
      <c r="AC439" s="107" t="s">
        <v>70</v>
      </c>
      <c r="AD439" s="108" t="s">
        <v>64</v>
      </c>
      <c r="AE439" s="107">
        <f>AE438</f>
        <v>1</v>
      </c>
      <c r="AF439" s="107" t="str">
        <f>I2</f>
        <v>B</v>
      </c>
      <c r="AG439" s="108" t="str">
        <f t="shared" ref="AG439:AG442" si="410">CONCATENATE(AE439,AF439)</f>
        <v>1B</v>
      </c>
      <c r="AH439" s="111" t="str">
        <f t="shared" si="408"/>
        <v>Ricardo Pavão</v>
      </c>
      <c r="AI439" s="108">
        <f t="shared" si="409"/>
        <v>3</v>
      </c>
      <c r="AJ439" s="108"/>
      <c r="AK439" s="107"/>
      <c r="AL439" s="107" t="s">
        <v>69</v>
      </c>
      <c r="AM439" s="112" t="s">
        <v>22</v>
      </c>
      <c r="AN439" s="112" t="s">
        <v>22</v>
      </c>
      <c r="AO439" s="109" t="str">
        <f>IF(AI450=0,"",AH450)</f>
        <v>Carolina Vilarigues</v>
      </c>
      <c r="AP439" s="112" t="s">
        <v>22</v>
      </c>
      <c r="AQ439" s="108" t="str">
        <f>IF(AI452=0,"",AH452)</f>
        <v>Nuno Henriques</v>
      </c>
      <c r="AR439" s="108" t="e">
        <f>IF(AI455=0,"",AH455)</f>
        <v>#N/A</v>
      </c>
      <c r="AS439" s="107" t="str">
        <f>IF(AI453=0,"",AH453)</f>
        <v>Manuel Santos</v>
      </c>
      <c r="AT439" s="112" t="s">
        <v>22</v>
      </c>
      <c r="AU439" s="107" t="e">
        <f>IF(AI458=0,"",AH458)</f>
        <v>#N/A</v>
      </c>
      <c r="AV439" s="108" t="e">
        <f>IF(AI456=0,"",AH456)</f>
        <v>#N/A</v>
      </c>
      <c r="AW439" s="108" t="e">
        <f>IF(AI456=0,"",AH456)</f>
        <v>#N/A</v>
      </c>
      <c r="AX439" s="108" t="e">
        <f>IF(AI459=0,"",AH459)</f>
        <v>#N/A</v>
      </c>
      <c r="AY439" s="137"/>
      <c r="AZ439" s="14"/>
      <c r="BA439" s="14"/>
      <c r="BB439" s="14"/>
      <c r="BC439" s="14"/>
      <c r="BD439" s="14"/>
      <c r="BE439" s="14"/>
      <c r="BF439" s="14"/>
      <c r="BG439" s="140"/>
      <c r="BH439" s="108"/>
      <c r="BI439" s="14"/>
    </row>
    <row r="440" spans="1:61" ht="18" customHeight="1" x14ac:dyDescent="0.25">
      <c r="A440" s="113" t="s">
        <v>65</v>
      </c>
      <c r="B440" s="114" t="str">
        <f>IFERROR(VLOOKUP("M11",AL438:AX483,(AF435+1),FALSE),"")</f>
        <v>--</v>
      </c>
      <c r="C440" s="115"/>
      <c r="D440" s="116"/>
      <c r="E440" s="114" t="str">
        <f>IFERROR(VLOOKUP("M12",AL438:AX483,(AF435+1),FALSE),"")</f>
        <v>--</v>
      </c>
      <c r="F440" s="54"/>
      <c r="G440" s="55"/>
      <c r="I440" s="113" t="s">
        <v>70</v>
      </c>
      <c r="J440" s="114" t="str">
        <f>IFERROR(VLOOKUP("M21",AL438:AX483,(AF435+1),FALSE),"")</f>
        <v>--</v>
      </c>
      <c r="K440" s="115"/>
      <c r="L440" s="116"/>
      <c r="M440" s="189" t="str">
        <f>IFERROR(VLOOKUP("M22",AL438:AX483,(AF435+1),FALSE),"")</f>
        <v>--</v>
      </c>
      <c r="N440" s="190"/>
      <c r="O440" s="190"/>
      <c r="P440" s="191"/>
      <c r="Q440" s="54"/>
      <c r="R440" s="55"/>
      <c r="Y440" s="16"/>
      <c r="Z440" s="16"/>
      <c r="AA440" s="109" t="s">
        <v>65</v>
      </c>
      <c r="AB440" s="109" t="str">
        <f>IF(D440="","",IF(C440&gt;D440,B440,IF(C440=D440,(IF(F440&gt;G440,B440,IF(G440&gt;F440,E440,"Shoot no jogo M1"))),E440)))</f>
        <v/>
      </c>
      <c r="AC440" s="109" t="str">
        <f>IF(L440="","",IF(K440&gt;L440,J440,IF(K440=L440,(IF(Q440&gt;R440,J440,IF(R440&gt;Q440,M440,"Shoot no jogo M2"))),M440)))</f>
        <v/>
      </c>
      <c r="AD440" s="117" t="s">
        <v>70</v>
      </c>
      <c r="AE440" s="107">
        <f t="shared" ref="AE440:AE442" si="411">AE439</f>
        <v>1</v>
      </c>
      <c r="AF440" s="107" t="str">
        <f>R2</f>
        <v>C</v>
      </c>
      <c r="AG440" s="108" t="str">
        <f t="shared" si="410"/>
        <v>1C</v>
      </c>
      <c r="AH440" s="111" t="str">
        <f t="shared" si="408"/>
        <v>Ricardo José</v>
      </c>
      <c r="AI440" s="108">
        <f t="shared" si="409"/>
        <v>3</v>
      </c>
      <c r="AJ440" s="108"/>
      <c r="AK440" s="107"/>
      <c r="AL440" s="107" t="s">
        <v>72</v>
      </c>
      <c r="AM440" s="112" t="s">
        <v>22</v>
      </c>
      <c r="AN440" s="112" t="s">
        <v>22</v>
      </c>
      <c r="AO440" s="109" t="str">
        <f>IF(AI451=0,"",AH451)</f>
        <v>Luis Abreu</v>
      </c>
      <c r="AP440" s="112" t="s">
        <v>22</v>
      </c>
      <c r="AQ440" s="108" t="str">
        <f>IF(AI453=0,"",AH453)</f>
        <v>Manuel Santos</v>
      </c>
      <c r="AR440" s="108" t="e">
        <f>IF(AI443=0,"",AH443)</f>
        <v>#N/A</v>
      </c>
      <c r="AS440" s="107" t="str">
        <f>IF(AI441=0,"",AH441)</f>
        <v>Nuno Noronha</v>
      </c>
      <c r="AT440" s="112" t="s">
        <v>22</v>
      </c>
      <c r="AU440" s="107" t="e">
        <f>IF(AI455=0,"",AH455)</f>
        <v>#N/A</v>
      </c>
      <c r="AV440" s="108" t="str">
        <f>IF(AI453=0,"",AH453)</f>
        <v>Manuel Santos</v>
      </c>
      <c r="AW440" s="108" t="str">
        <f>IF(AI450=0,"",AH450)</f>
        <v>Carolina Vilarigues</v>
      </c>
      <c r="AX440" s="108" t="e">
        <f>IF(AI446=0,"",AH446)</f>
        <v>#N/A</v>
      </c>
      <c r="AY440" s="137"/>
      <c r="AZ440" s="14"/>
      <c r="BA440" s="14"/>
      <c r="BB440" s="14"/>
      <c r="BC440" s="14"/>
      <c r="BD440" s="14"/>
      <c r="BE440" s="14"/>
      <c r="BF440" s="14"/>
      <c r="BG440" s="140"/>
      <c r="BH440" s="108"/>
      <c r="BI440" s="14"/>
    </row>
    <row r="441" spans="1:61" ht="18" hidden="1" customHeight="1" x14ac:dyDescent="0.25">
      <c r="A441" s="113" t="s">
        <v>66</v>
      </c>
      <c r="B441" s="114" t="str">
        <f>IFERROR(VLOOKUP("M31",AL438:AX483,(AF435+1),FALSE),"")</f>
        <v>--</v>
      </c>
      <c r="C441" s="118"/>
      <c r="D441" s="119"/>
      <c r="E441" s="114" t="str">
        <f>IFERROR(VLOOKUP("M32",AL438:AX483,(AF435+1),FALSE),"")</f>
        <v>--</v>
      </c>
      <c r="F441" s="75"/>
      <c r="G441" s="76"/>
      <c r="I441" s="113" t="s">
        <v>68</v>
      </c>
      <c r="J441" s="114" t="str">
        <f>IFERROR(VLOOKUP("M41",AL438:AX483,(AF435+1),FALSE),"")</f>
        <v>--</v>
      </c>
      <c r="K441" s="115"/>
      <c r="L441" s="116"/>
      <c r="M441" s="189" t="str">
        <f>IFERROR(VLOOKUP("M42",AL438:AX483,(AF435+1),FALSE),"")</f>
        <v>--</v>
      </c>
      <c r="N441" s="190"/>
      <c r="O441" s="190"/>
      <c r="P441" s="191"/>
      <c r="Q441" s="54"/>
      <c r="R441" s="55"/>
      <c r="Y441" s="16"/>
      <c r="Z441" s="16"/>
      <c r="AA441" s="109" t="s">
        <v>66</v>
      </c>
      <c r="AB441" s="109" t="str">
        <f>IF(D441="","",IF(C441&gt;D441,B441,IF(C441=D441,(IF(F441&gt;G441,B441,IF(G441&gt;F441,E441,"Shoot no jogo M3"))),E441)))</f>
        <v/>
      </c>
      <c r="AC441" s="109" t="str">
        <f>IF(L441="","",IF(K441&gt;L441,J441,IF(K441=L441,(IF(Q441&gt;R441,J441,IF(R441&gt;Q441,M441,"Shoot no jogo M4"))),M441)))</f>
        <v/>
      </c>
      <c r="AD441" s="117" t="s">
        <v>68</v>
      </c>
      <c r="AE441" s="107">
        <f t="shared" si="411"/>
        <v>1</v>
      </c>
      <c r="AF441" s="107" t="str">
        <f>A110</f>
        <v>D</v>
      </c>
      <c r="AG441" s="108" t="str">
        <f t="shared" si="410"/>
        <v>1D</v>
      </c>
      <c r="AH441" s="111" t="str">
        <f t="shared" si="408"/>
        <v>Nuno Noronha</v>
      </c>
      <c r="AI441" s="108">
        <f t="shared" si="409"/>
        <v>3</v>
      </c>
      <c r="AJ441" s="108"/>
      <c r="AK441" s="107"/>
      <c r="AL441" s="107" t="s">
        <v>74</v>
      </c>
      <c r="AM441" s="112" t="s">
        <v>22</v>
      </c>
      <c r="AN441" s="112" t="s">
        <v>22</v>
      </c>
      <c r="AO441" s="109" t="str">
        <f>IF(AI452=0,"",AH452)</f>
        <v>Nuno Henriques</v>
      </c>
      <c r="AP441" s="112" t="s">
        <v>22</v>
      </c>
      <c r="AQ441" s="108" t="e">
        <f>IF(AI454=0,"",AH454)</f>
        <v>#N/A</v>
      </c>
      <c r="AR441" s="108" t="e">
        <f>IF(AI454=0,"",AH454)</f>
        <v>#N/A</v>
      </c>
      <c r="AS441" s="107" t="e">
        <f>IF(AI456=0,"",AH456)</f>
        <v>#N/A</v>
      </c>
      <c r="AT441" s="112" t="s">
        <v>22</v>
      </c>
      <c r="AU441" s="107" t="e">
        <f>IF(AI456=0,"",AH456)</f>
        <v>#N/A</v>
      </c>
      <c r="AV441" s="108" t="e">
        <f>IF(AI457=0,"",AH457)</f>
        <v>#N/A</v>
      </c>
      <c r="AW441" s="108" t="e">
        <f>IF(AI455=0,"",AH455)</f>
        <v>#N/A</v>
      </c>
      <c r="AX441" s="108" t="e">
        <f>IF(AI455=0,"",AH455)</f>
        <v>#N/A</v>
      </c>
      <c r="AY441" s="137"/>
      <c r="AZ441" s="14"/>
      <c r="BA441" s="14"/>
      <c r="BB441" s="14"/>
      <c r="BC441" s="14"/>
      <c r="BD441" s="14"/>
      <c r="BE441" s="14"/>
      <c r="BF441" s="14"/>
      <c r="BG441" s="140"/>
      <c r="BH441" s="108"/>
      <c r="BI441" s="14"/>
    </row>
    <row r="442" spans="1:61" ht="18" hidden="1" customHeight="1" x14ac:dyDescent="0.25">
      <c r="A442" s="113" t="s">
        <v>71</v>
      </c>
      <c r="B442" s="114" t="str">
        <f>IFERROR(VLOOKUP("M51",AL438:AX483,(AF435+1),FALSE),"")</f>
        <v>--</v>
      </c>
      <c r="C442" s="118"/>
      <c r="D442" s="119"/>
      <c r="E442" s="114" t="str">
        <f>IFERROR(VLOOKUP("M52",AL438:AX483,(AF435+1),FALSE),"")</f>
        <v>--</v>
      </c>
      <c r="F442" s="75"/>
      <c r="G442" s="76"/>
      <c r="I442" s="113" t="s">
        <v>73</v>
      </c>
      <c r="J442" s="114" t="str">
        <f>IFERROR(VLOOKUP("M61",AL438:AX483,(AF435+1),FALSE),"")</f>
        <v>--</v>
      </c>
      <c r="K442" s="115"/>
      <c r="L442" s="116"/>
      <c r="M442" s="189" t="str">
        <f>IFERROR(VLOOKUP("M62",AL438:AX483,(AF435+1),FALSE),"")</f>
        <v>--</v>
      </c>
      <c r="N442" s="190"/>
      <c r="O442" s="190"/>
      <c r="P442" s="191"/>
      <c r="Q442" s="54"/>
      <c r="R442" s="55"/>
      <c r="Y442" s="16"/>
      <c r="Z442" s="16"/>
      <c r="AA442" s="109" t="s">
        <v>71</v>
      </c>
      <c r="AB442" s="109" t="str">
        <f>IF(D442="","",IF(C442&gt;D442,B442,IF(C442=D442,(IF(F442&gt;G442,B442,IF(G442&gt;F442,E442,"Shoot no jogo M5"))),E442)))</f>
        <v/>
      </c>
      <c r="AC442" s="109" t="str">
        <f>IF(L442="","",IF(K442&gt;L442,J442,IF(K442=L442,(IF(Q442&gt;R442,J442,IF(R442&gt;Q442,M442,"Shoot no jogo M6"))),M442)))</f>
        <v/>
      </c>
      <c r="AD442" s="117" t="s">
        <v>73</v>
      </c>
      <c r="AE442" s="107">
        <f t="shared" si="411"/>
        <v>1</v>
      </c>
      <c r="AF442" s="107" t="str">
        <f>I110</f>
        <v>E</v>
      </c>
      <c r="AG442" s="108" t="str">
        <f t="shared" si="410"/>
        <v>1E</v>
      </c>
      <c r="AH442" s="111" t="e">
        <f t="shared" si="408"/>
        <v>#N/A</v>
      </c>
      <c r="AI442" s="108" t="e">
        <f t="shared" si="409"/>
        <v>#N/A</v>
      </c>
      <c r="AJ442" s="108"/>
      <c r="AK442" s="107"/>
      <c r="AL442" s="107" t="s">
        <v>75</v>
      </c>
      <c r="AM442" s="112" t="s">
        <v>22</v>
      </c>
      <c r="AN442" s="112" t="s">
        <v>22</v>
      </c>
      <c r="AO442" s="112" t="s">
        <v>22</v>
      </c>
      <c r="AP442" s="112" t="s">
        <v>22</v>
      </c>
      <c r="AQ442" s="112" t="s">
        <v>22</v>
      </c>
      <c r="AR442" s="108" t="str">
        <f>IF(AI450=0,"",AH450)</f>
        <v>Carolina Vilarigues</v>
      </c>
      <c r="AS442" s="107" t="e">
        <f>IF(AI442=0,"",AH442)</f>
        <v>#N/A</v>
      </c>
      <c r="AT442" s="112" t="s">
        <v>22</v>
      </c>
      <c r="AU442" s="112" t="s">
        <v>22</v>
      </c>
      <c r="AV442" s="108" t="e">
        <f>IF(AI454=0,"",AH454)</f>
        <v>#N/A</v>
      </c>
      <c r="AW442" s="108" t="str">
        <f>IF(AI451=0,"",AH451)</f>
        <v>Luis Abreu</v>
      </c>
      <c r="AX442" s="108" t="str">
        <f>IF(AI451=0,"",AH451)</f>
        <v>Luis Abreu</v>
      </c>
      <c r="AY442" s="137"/>
      <c r="AZ442" s="14"/>
      <c r="BA442" s="14"/>
      <c r="BB442" s="14"/>
      <c r="BC442" s="14"/>
      <c r="BD442" s="14"/>
      <c r="BE442" s="14"/>
      <c r="BF442" s="14"/>
      <c r="BG442" s="140"/>
      <c r="BH442" s="108"/>
      <c r="BI442" s="14"/>
    </row>
    <row r="443" spans="1:61" ht="18" hidden="1" customHeight="1" x14ac:dyDescent="0.25">
      <c r="A443" s="113" t="s">
        <v>139</v>
      </c>
      <c r="B443" s="114" t="str">
        <f>IFERROR(VLOOKUP("M71",AL438:AX483,(AF435+1),FALSE),"")</f>
        <v>--</v>
      </c>
      <c r="C443" s="118"/>
      <c r="D443" s="119"/>
      <c r="E443" s="114" t="str">
        <f>IFERROR(VLOOKUP("M72",AL438:AX483,(AF435+1),FALSE),"")</f>
        <v>--</v>
      </c>
      <c r="F443" s="75"/>
      <c r="G443" s="76"/>
      <c r="I443" s="113" t="s">
        <v>140</v>
      </c>
      <c r="J443" s="114" t="str">
        <f>IFERROR(VLOOKUP("M81",AL438:AX483,(AF435+1),FALSE),"")</f>
        <v>--</v>
      </c>
      <c r="K443" s="115"/>
      <c r="L443" s="116"/>
      <c r="M443" s="189" t="str">
        <f>IFERROR(VLOOKUP("M82",AL438:AX483,(AF435+1),FALSE),"")</f>
        <v>--</v>
      </c>
      <c r="N443" s="190"/>
      <c r="O443" s="190"/>
      <c r="P443" s="191"/>
      <c r="Q443" s="54"/>
      <c r="R443" s="55"/>
      <c r="Y443" s="16"/>
      <c r="Z443" s="16"/>
      <c r="AA443" s="109" t="s">
        <v>139</v>
      </c>
      <c r="AB443" s="109" t="str">
        <f>IF(D443="","",IF(C443&gt;D443,B443,IF(C443=D443,(IF(F443&gt;G443,B443,IF(G443&gt;F443,E443,"Shoot no jogo M7"))),E443)))</f>
        <v/>
      </c>
      <c r="AC443" s="109" t="str">
        <f>IF(L443="","",IF(K443&gt;L443,J443,IF(K443=L443,(IF(Q443&gt;R443,J443,IF(R443&gt;Q443,M443,"Shoot no jogo M8"))),M443)))</f>
        <v/>
      </c>
      <c r="AD443" s="117" t="s">
        <v>140</v>
      </c>
      <c r="AE443" s="107">
        <f t="shared" ref="AE443:AE449" si="412">AE442</f>
        <v>1</v>
      </c>
      <c r="AF443" s="107" t="str">
        <f>R110</f>
        <v>F</v>
      </c>
      <c r="AG443" s="108" t="str">
        <f t="shared" ref="AG443:AG461" si="413">CONCATENATE(AE443,AF443)</f>
        <v>1F</v>
      </c>
      <c r="AH443" s="111" t="e">
        <f t="shared" si="408"/>
        <v>#N/A</v>
      </c>
      <c r="AI443" s="108" t="e">
        <f t="shared" si="409"/>
        <v>#N/A</v>
      </c>
      <c r="AJ443" s="108"/>
      <c r="AK443" s="107"/>
      <c r="AL443" s="107" t="s">
        <v>76</v>
      </c>
      <c r="AM443" s="112" t="s">
        <v>22</v>
      </c>
      <c r="AN443" s="112" t="s">
        <v>22</v>
      </c>
      <c r="AO443" s="112" t="s">
        <v>22</v>
      </c>
      <c r="AP443" s="112" t="s">
        <v>22</v>
      </c>
      <c r="AQ443" s="112" t="s">
        <v>22</v>
      </c>
      <c r="AR443" s="108" t="str">
        <f>IF(AI453=0,"",AH453)</f>
        <v>Manuel Santos</v>
      </c>
      <c r="AS443" s="107" t="e">
        <f>IF(AI455=0,"",AH455)</f>
        <v>#N/A</v>
      </c>
      <c r="AT443" s="112" t="s">
        <v>22</v>
      </c>
      <c r="AU443" s="112" t="s">
        <v>22</v>
      </c>
      <c r="AV443" s="108" t="e">
        <f>IF(AI458=0,"",AH458)</f>
        <v>#N/A</v>
      </c>
      <c r="AW443" s="108" t="e">
        <f>IF(AI457=0,"",AH457)</f>
        <v>#N/A</v>
      </c>
      <c r="AX443" s="108" t="e">
        <f>IF(AI449=0,"",AH449)</f>
        <v>#N/A</v>
      </c>
      <c r="AY443" s="137"/>
      <c r="AZ443" s="14"/>
      <c r="BA443" s="14"/>
      <c r="BB443" s="14"/>
      <c r="BC443" s="14"/>
      <c r="BD443" s="14"/>
      <c r="BE443" s="14"/>
      <c r="BF443" s="14"/>
      <c r="BG443" s="140"/>
      <c r="BH443" s="108"/>
      <c r="BI443" s="14"/>
    </row>
    <row r="444" spans="1:61" ht="15" hidden="1" customHeight="1" x14ac:dyDescent="0.25">
      <c r="Y444" s="16"/>
      <c r="Z444" s="16"/>
      <c r="AA444" s="108" t="s">
        <v>64</v>
      </c>
      <c r="AB444" s="107" t="s">
        <v>139</v>
      </c>
      <c r="AC444" s="107" t="s">
        <v>140</v>
      </c>
      <c r="AD444" s="108" t="s">
        <v>64</v>
      </c>
      <c r="AE444" s="107">
        <f t="shared" si="412"/>
        <v>1</v>
      </c>
      <c r="AF444" s="107" t="str">
        <f>A218</f>
        <v>G</v>
      </c>
      <c r="AG444" s="108" t="str">
        <f t="shared" si="413"/>
        <v>1G</v>
      </c>
      <c r="AH444" s="111" t="e">
        <f t="shared" si="408"/>
        <v>#N/A</v>
      </c>
      <c r="AI444" s="108" t="e">
        <f t="shared" si="409"/>
        <v>#N/A</v>
      </c>
      <c r="AJ444" s="108"/>
      <c r="AK444" s="107"/>
      <c r="AL444" s="107" t="s">
        <v>78</v>
      </c>
      <c r="AM444" s="112" t="s">
        <v>22</v>
      </c>
      <c r="AN444" s="112" t="s">
        <v>22</v>
      </c>
      <c r="AO444" s="112" t="s">
        <v>22</v>
      </c>
      <c r="AP444" s="112" t="s">
        <v>22</v>
      </c>
      <c r="AQ444" s="112" t="s">
        <v>22</v>
      </c>
      <c r="AR444" s="108" t="str">
        <f>IF(AI451=0,"",AH451)</f>
        <v>Luis Abreu</v>
      </c>
      <c r="AS444" s="107" t="e">
        <f>IF(AI443=0,"",AH443)</f>
        <v>#N/A</v>
      </c>
      <c r="AT444" s="112" t="s">
        <v>22</v>
      </c>
      <c r="AU444" s="112" t="s">
        <v>22</v>
      </c>
      <c r="AV444" s="108" t="e">
        <f>IF(AI455=0,"",AH455)</f>
        <v>#N/A</v>
      </c>
      <c r="AW444" s="108" t="str">
        <f>IF(AI452=0,"",AH452)</f>
        <v>Nuno Henriques</v>
      </c>
      <c r="AX444" s="108" t="e">
        <f>IF(AI460=0,"",AH460)</f>
        <v>#N/A</v>
      </c>
      <c r="AY444" s="137"/>
      <c r="AZ444" s="14"/>
      <c r="BA444" s="14"/>
      <c r="BB444" s="14"/>
      <c r="BC444" s="14"/>
      <c r="BD444" s="14"/>
      <c r="BE444" s="14"/>
      <c r="BF444" s="14"/>
      <c r="BG444" s="140"/>
      <c r="BH444" s="108"/>
      <c r="BI444" s="14"/>
    </row>
    <row r="445" spans="1:61" ht="15" hidden="1" customHeight="1" x14ac:dyDescent="0.25">
      <c r="Y445" s="16"/>
      <c r="Z445" s="16"/>
      <c r="AA445" s="14"/>
      <c r="AB445" s="31"/>
      <c r="AC445" s="31"/>
      <c r="AD445" s="32"/>
      <c r="AE445" s="107">
        <f t="shared" si="412"/>
        <v>1</v>
      </c>
      <c r="AF445" s="107" t="str">
        <f>I218</f>
        <v>H</v>
      </c>
      <c r="AG445" s="108" t="str">
        <f t="shared" si="413"/>
        <v>1H</v>
      </c>
      <c r="AH445" s="111" t="e">
        <f t="shared" si="408"/>
        <v>#N/A</v>
      </c>
      <c r="AI445" s="108" t="e">
        <f t="shared" si="409"/>
        <v>#N/A</v>
      </c>
      <c r="AJ445" s="108"/>
      <c r="AK445" s="107"/>
      <c r="AL445" s="107" t="s">
        <v>79</v>
      </c>
      <c r="AM445" s="112" t="s">
        <v>22</v>
      </c>
      <c r="AN445" s="112" t="s">
        <v>22</v>
      </c>
      <c r="AO445" s="112" t="s">
        <v>22</v>
      </c>
      <c r="AP445" s="112" t="s">
        <v>22</v>
      </c>
      <c r="AQ445" s="112" t="s">
        <v>22</v>
      </c>
      <c r="AR445" s="108" t="str">
        <f>IF(AI452=0,"",AH452)</f>
        <v>Nuno Henriques</v>
      </c>
      <c r="AS445" s="107" t="e">
        <f>IF(AI454=0,"",AH454)</f>
        <v>#N/A</v>
      </c>
      <c r="AT445" s="112" t="s">
        <v>22</v>
      </c>
      <c r="AU445" s="112" t="s">
        <v>22</v>
      </c>
      <c r="AV445" s="108" t="e">
        <f>IF(AI459=0,"",AH459)</f>
        <v>#N/A</v>
      </c>
      <c r="AW445" s="108" t="e">
        <f>IF(AI458=0,"",AH458)</f>
        <v>#N/A</v>
      </c>
      <c r="AX445" s="108" t="str">
        <f>IF(AI452=0,"",AH452)</f>
        <v>Nuno Henriques</v>
      </c>
      <c r="AY445" s="137"/>
      <c r="AZ445" s="14"/>
      <c r="BA445" s="14"/>
      <c r="BB445" s="14"/>
      <c r="BC445" s="14"/>
      <c r="BD445" s="14"/>
      <c r="BE445" s="14"/>
      <c r="BF445" s="14"/>
      <c r="BG445" s="140"/>
      <c r="BH445" s="108"/>
      <c r="BI445" s="14"/>
    </row>
    <row r="446" spans="1:61" ht="18" hidden="1" customHeight="1" x14ac:dyDescent="0.25">
      <c r="A446" s="192" t="s">
        <v>93</v>
      </c>
      <c r="B446" s="192"/>
      <c r="C446" s="192"/>
      <c r="D446" s="192"/>
      <c r="E446" s="192"/>
      <c r="F446" s="192"/>
      <c r="G446" s="192"/>
      <c r="H446" s="192"/>
      <c r="I446" s="192"/>
      <c r="J446" s="192"/>
      <c r="K446" s="192"/>
      <c r="L446" s="192"/>
      <c r="M446" s="192"/>
      <c r="N446" s="192"/>
      <c r="O446" s="192"/>
      <c r="P446" s="192"/>
      <c r="Q446" s="192"/>
      <c r="R446" s="192"/>
      <c r="S446" s="192"/>
      <c r="T446" s="192"/>
      <c r="U446" s="193"/>
      <c r="V446" s="193"/>
      <c r="W446" s="193"/>
      <c r="Y446" s="16"/>
      <c r="Z446" s="16"/>
      <c r="AA446" s="14"/>
      <c r="AB446" s="31"/>
      <c r="AC446" s="31"/>
      <c r="AD446" s="32"/>
      <c r="AE446" s="107">
        <f t="shared" si="412"/>
        <v>1</v>
      </c>
      <c r="AF446" s="107" t="str">
        <f>R218</f>
        <v>I</v>
      </c>
      <c r="AG446" s="108" t="str">
        <f t="shared" si="413"/>
        <v>1I</v>
      </c>
      <c r="AH446" s="111" t="e">
        <f t="shared" si="408"/>
        <v>#N/A</v>
      </c>
      <c r="AI446" s="108" t="e">
        <f t="shared" si="409"/>
        <v>#N/A</v>
      </c>
      <c r="AJ446" s="108"/>
      <c r="AK446" s="107"/>
      <c r="AL446" s="107" t="s">
        <v>80</v>
      </c>
      <c r="AM446" s="112" t="s">
        <v>22</v>
      </c>
      <c r="AN446" s="112" t="s">
        <v>22</v>
      </c>
      <c r="AO446" s="112" t="s">
        <v>22</v>
      </c>
      <c r="AP446" s="112" t="s">
        <v>22</v>
      </c>
      <c r="AQ446" s="112" t="s">
        <v>22</v>
      </c>
      <c r="AR446" s="112" t="s">
        <v>22</v>
      </c>
      <c r="AS446" s="107" t="e">
        <f>IF(AI444=0,"",AH444)</f>
        <v>#N/A</v>
      </c>
      <c r="AT446" s="112" t="s">
        <v>22</v>
      </c>
      <c r="AU446" s="112" t="s">
        <v>22</v>
      </c>
      <c r="AV446" s="112" t="s">
        <v>22</v>
      </c>
      <c r="AW446" s="108" t="str">
        <f>IF(AI453=0,"",AH453)</f>
        <v>Manuel Santos</v>
      </c>
      <c r="AX446" s="108" t="str">
        <f>IF(AI453=0,"",AH453)</f>
        <v>Manuel Santos</v>
      </c>
      <c r="AY446" s="137"/>
      <c r="AZ446" s="14"/>
      <c r="BA446" s="14"/>
      <c r="BB446" s="14"/>
      <c r="BC446" s="14"/>
      <c r="BD446" s="14"/>
      <c r="BE446" s="14"/>
      <c r="BF446" s="14"/>
      <c r="BG446" s="140"/>
      <c r="BH446" s="108"/>
      <c r="BI446" s="14"/>
    </row>
    <row r="447" spans="1:61" ht="15" hidden="1" customHeight="1" x14ac:dyDescent="0.25">
      <c r="Y447" s="16"/>
      <c r="Z447" s="16"/>
      <c r="AA447" s="14"/>
      <c r="AB447" s="31"/>
      <c r="AC447" s="31"/>
      <c r="AD447" s="32"/>
      <c r="AE447" s="107">
        <f t="shared" si="412"/>
        <v>1</v>
      </c>
      <c r="AF447" s="107" t="str">
        <f>A326</f>
        <v>J</v>
      </c>
      <c r="AG447" s="108" t="str">
        <f t="shared" si="413"/>
        <v>1J</v>
      </c>
      <c r="AH447" s="111" t="e">
        <f t="shared" si="408"/>
        <v>#N/A</v>
      </c>
      <c r="AI447" s="108" t="e">
        <f t="shared" si="409"/>
        <v>#N/A</v>
      </c>
      <c r="AJ447" s="108"/>
      <c r="AK447" s="107"/>
      <c r="AL447" s="107" t="s">
        <v>83</v>
      </c>
      <c r="AM447" s="112" t="s">
        <v>22</v>
      </c>
      <c r="AN447" s="112" t="s">
        <v>22</v>
      </c>
      <c r="AO447" s="112" t="s">
        <v>22</v>
      </c>
      <c r="AP447" s="112" t="s">
        <v>22</v>
      </c>
      <c r="AQ447" s="112" t="s">
        <v>22</v>
      </c>
      <c r="AR447" s="112" t="s">
        <v>22</v>
      </c>
      <c r="AS447" s="107" t="str">
        <f>IF(AI450=0,"",AH450)</f>
        <v>Carolina Vilarigues</v>
      </c>
      <c r="AT447" s="112" t="s">
        <v>22</v>
      </c>
      <c r="AU447" s="112" t="s">
        <v>22</v>
      </c>
      <c r="AV447" s="112" t="s">
        <v>22</v>
      </c>
      <c r="AW447" s="108" t="e">
        <f>IF(AI459=0,"",AH459)</f>
        <v>#N/A</v>
      </c>
      <c r="AX447" s="108" t="e">
        <f>IF(AI461=0,"",AH461)</f>
        <v>#N/A</v>
      </c>
      <c r="AY447" s="137"/>
      <c r="AZ447" s="14"/>
      <c r="BA447" s="14"/>
      <c r="BB447" s="14"/>
      <c r="BC447" s="14"/>
      <c r="BD447" s="14"/>
      <c r="BE447" s="14"/>
      <c r="BF447" s="14"/>
      <c r="BG447" s="140"/>
      <c r="BH447" s="108"/>
      <c r="BI447" s="14"/>
    </row>
    <row r="448" spans="1:61" ht="15" hidden="1" customHeight="1" x14ac:dyDescent="0.25">
      <c r="Y448" s="16"/>
      <c r="Z448" s="16"/>
      <c r="AA448" s="14"/>
      <c r="AB448" s="31"/>
      <c r="AC448" s="31"/>
      <c r="AD448" s="32"/>
      <c r="AE448" s="107">
        <f t="shared" si="412"/>
        <v>1</v>
      </c>
      <c r="AF448" s="107" t="str">
        <f>I326</f>
        <v>K</v>
      </c>
      <c r="AG448" s="108" t="str">
        <f t="shared" si="413"/>
        <v>1K</v>
      </c>
      <c r="AH448" s="111" t="e">
        <f t="shared" si="408"/>
        <v>#N/A</v>
      </c>
      <c r="AI448" s="108" t="e">
        <f t="shared" si="409"/>
        <v>#N/A</v>
      </c>
      <c r="AJ448" s="108"/>
      <c r="AK448" s="107"/>
      <c r="AL448" s="107" t="s">
        <v>84</v>
      </c>
      <c r="AM448" s="112" t="s">
        <v>22</v>
      </c>
      <c r="AN448" s="112" t="s">
        <v>22</v>
      </c>
      <c r="AO448" s="112" t="s">
        <v>22</v>
      </c>
      <c r="AP448" s="112" t="s">
        <v>22</v>
      </c>
      <c r="AQ448" s="112" t="s">
        <v>22</v>
      </c>
      <c r="AR448" s="112" t="s">
        <v>22</v>
      </c>
      <c r="AS448" s="107" t="str">
        <f>IF(AI451=0,"",AH451)</f>
        <v>Luis Abreu</v>
      </c>
      <c r="AT448" s="112" t="s">
        <v>22</v>
      </c>
      <c r="AU448" s="112" t="s">
        <v>22</v>
      </c>
      <c r="AV448" s="112" t="s">
        <v>22</v>
      </c>
      <c r="AW448" s="108" t="e">
        <f>IF(AI454=0,"",AH454)</f>
        <v>#N/A</v>
      </c>
      <c r="AX448" s="108" t="e">
        <f>IF(AI448=0,"",AH448)</f>
        <v>#N/A</v>
      </c>
      <c r="AY448" s="137"/>
      <c r="AZ448" s="14"/>
      <c r="BA448" s="14"/>
      <c r="BB448" s="14"/>
      <c r="BC448" s="14"/>
      <c r="BD448" s="14"/>
      <c r="BE448" s="14"/>
      <c r="BF448" s="14"/>
      <c r="BG448" s="140"/>
      <c r="BH448" s="108"/>
      <c r="BI448" s="14"/>
    </row>
    <row r="449" spans="1:61" ht="15" hidden="1" customHeight="1" x14ac:dyDescent="0.25">
      <c r="A449" s="141" t="s">
        <v>23</v>
      </c>
      <c r="B449" s="141" t="s">
        <v>94</v>
      </c>
      <c r="C449" s="194" t="s">
        <v>25</v>
      </c>
      <c r="D449" s="195"/>
      <c r="E449" s="141" t="s">
        <v>95</v>
      </c>
      <c r="F449" s="196" t="s">
        <v>17</v>
      </c>
      <c r="G449" s="197"/>
      <c r="H449" s="142"/>
      <c r="I449" s="141" t="s">
        <v>23</v>
      </c>
      <c r="J449" s="141" t="s">
        <v>94</v>
      </c>
      <c r="K449" s="194" t="s">
        <v>25</v>
      </c>
      <c r="L449" s="195"/>
      <c r="M449" s="198" t="s">
        <v>95</v>
      </c>
      <c r="N449" s="199"/>
      <c r="O449" s="199"/>
      <c r="P449" s="199"/>
      <c r="Q449" s="196" t="s">
        <v>17</v>
      </c>
      <c r="R449" s="197"/>
      <c r="Y449" s="16"/>
      <c r="Z449" s="16"/>
      <c r="AA449" s="108" t="s">
        <v>64</v>
      </c>
      <c r="AB449" s="107" t="s">
        <v>96</v>
      </c>
      <c r="AC449" s="107" t="s">
        <v>98</v>
      </c>
      <c r="AD449" s="143" t="s">
        <v>64</v>
      </c>
      <c r="AE449" s="107">
        <f t="shared" si="412"/>
        <v>1</v>
      </c>
      <c r="AF449" s="107" t="str">
        <f>R326</f>
        <v>L</v>
      </c>
      <c r="AG449" s="108" t="str">
        <f t="shared" si="413"/>
        <v>1L</v>
      </c>
      <c r="AH449" s="111" t="e">
        <f t="shared" si="408"/>
        <v>#N/A</v>
      </c>
      <c r="AI449" s="108" t="e">
        <f t="shared" si="409"/>
        <v>#N/A</v>
      </c>
      <c r="AJ449" s="108"/>
      <c r="AK449" s="107"/>
      <c r="AL449" s="107" t="s">
        <v>85</v>
      </c>
      <c r="AM449" s="112" t="s">
        <v>22</v>
      </c>
      <c r="AN449" s="112" t="s">
        <v>22</v>
      </c>
      <c r="AO449" s="112" t="s">
        <v>22</v>
      </c>
      <c r="AP449" s="112" t="s">
        <v>22</v>
      </c>
      <c r="AQ449" s="112" t="s">
        <v>22</v>
      </c>
      <c r="AR449" s="112" t="s">
        <v>22</v>
      </c>
      <c r="AS449" s="107" t="str">
        <f>IF(AI452=0,"",AH452)</f>
        <v>Nuno Henriques</v>
      </c>
      <c r="AT449" s="112" t="s">
        <v>22</v>
      </c>
      <c r="AU449" s="112" t="s">
        <v>22</v>
      </c>
      <c r="AV449" s="112" t="s">
        <v>22</v>
      </c>
      <c r="AW449" s="108" t="e">
        <f>IF(AI460=0,"",AH460)</f>
        <v>#N/A</v>
      </c>
      <c r="AX449" s="108" t="str">
        <f>IF(AI450=0,"",AH450)</f>
        <v>Carolina Vilarigues</v>
      </c>
      <c r="AY449" s="137"/>
      <c r="AZ449" s="14"/>
      <c r="BA449" s="14"/>
      <c r="BB449" s="14"/>
      <c r="BC449" s="14"/>
      <c r="BD449" s="14"/>
      <c r="BE449" s="14"/>
      <c r="BF449" s="14"/>
      <c r="BG449" s="140"/>
      <c r="BH449" s="108"/>
      <c r="BI449" s="14"/>
    </row>
    <row r="450" spans="1:61" ht="18" hidden="1" customHeight="1" x14ac:dyDescent="0.25">
      <c r="A450" s="113" t="s">
        <v>96</v>
      </c>
      <c r="B450" s="114" t="str">
        <f>IFERROR(VLOOKUP("O11",$AL$438:$AX$483,($AF$435+1),FALSE),"")</f>
        <v>--</v>
      </c>
      <c r="C450" s="115"/>
      <c r="D450" s="116"/>
      <c r="E450" s="114" t="str">
        <f>IFERROR(VLOOKUP("O12",$AL$438:$AX$483,($AF$435+1),FALSE),"")</f>
        <v>--</v>
      </c>
      <c r="F450" s="54"/>
      <c r="G450" s="55"/>
      <c r="I450" s="113" t="s">
        <v>98</v>
      </c>
      <c r="J450" s="114" t="str">
        <f>IFERROR(VLOOKUP("O21",$AL$438:$AX$483,($AF$435+1),FALSE),"")</f>
        <v>--</v>
      </c>
      <c r="K450" s="115"/>
      <c r="L450" s="116"/>
      <c r="M450" s="189" t="str">
        <f>IFERROR(VLOOKUP("O22",$AL$438:$AX$483,($AF$435+1),FALSE),"")</f>
        <v>--</v>
      </c>
      <c r="N450" s="190"/>
      <c r="O450" s="190"/>
      <c r="P450" s="191"/>
      <c r="Q450" s="54"/>
      <c r="R450" s="55"/>
      <c r="Y450" s="16"/>
      <c r="Z450" s="14"/>
      <c r="AA450" s="109" t="s">
        <v>96</v>
      </c>
      <c r="AB450" s="109" t="str">
        <f>IF(D450="","",IF(C450&gt;D450,B450,IF(C450=D450,(IF(F450&gt;G450,B450,IF(G450&gt;F450,E450,"Shoot no jogo O1"))),E450)))</f>
        <v/>
      </c>
      <c r="AC450" s="109" t="str">
        <f>IF(L450="","",IF(K450&gt;L450,J450,IF(K450=L450,(IF(Q450&gt;R450,J450,IF(R450&gt;Q450,M450,"Shoot no jogo O2"))),M450)))</f>
        <v/>
      </c>
      <c r="AD450" s="144" t="s">
        <v>98</v>
      </c>
      <c r="AE450" s="107">
        <v>2</v>
      </c>
      <c r="AF450" s="107" t="str">
        <f t="shared" ref="AF450:AF461" si="414">AF438</f>
        <v>A</v>
      </c>
      <c r="AG450" s="108" t="str">
        <f t="shared" si="413"/>
        <v>2A</v>
      </c>
      <c r="AH450" s="111" t="str">
        <f t="shared" si="408"/>
        <v>Carolina Vilarigues</v>
      </c>
      <c r="AI450" s="108">
        <f t="shared" si="409"/>
        <v>2</v>
      </c>
      <c r="AJ450" s="108"/>
      <c r="AK450" s="107"/>
      <c r="AL450" s="107" t="s">
        <v>141</v>
      </c>
      <c r="AM450" s="112" t="s">
        <v>22</v>
      </c>
      <c r="AN450" s="112" t="s">
        <v>22</v>
      </c>
      <c r="AO450" s="112" t="s">
        <v>22</v>
      </c>
      <c r="AP450" s="112" t="s">
        <v>22</v>
      </c>
      <c r="AQ450" s="112" t="s">
        <v>22</v>
      </c>
      <c r="AR450" s="112" t="s">
        <v>22</v>
      </c>
      <c r="AS450" s="112" t="s">
        <v>22</v>
      </c>
      <c r="AT450" s="112" t="s">
        <v>22</v>
      </c>
      <c r="AU450" s="112" t="s">
        <v>22</v>
      </c>
      <c r="AV450" s="112" t="s">
        <v>22</v>
      </c>
      <c r="AW450" s="112" t="s">
        <v>22</v>
      </c>
      <c r="AX450" s="108" t="e">
        <f>IF(AI454=0,"",AH454)</f>
        <v>#N/A</v>
      </c>
      <c r="AY450" s="137"/>
      <c r="AZ450" s="14"/>
      <c r="BA450" s="14"/>
      <c r="BB450" s="14"/>
      <c r="BC450" s="14"/>
      <c r="BD450" s="14"/>
      <c r="BE450" s="14"/>
      <c r="BF450" s="14"/>
      <c r="BG450" s="140"/>
      <c r="BH450" s="108"/>
      <c r="BI450" s="14"/>
    </row>
    <row r="451" spans="1:61" ht="18" hidden="1" customHeight="1" x14ac:dyDescent="0.25">
      <c r="A451" s="113" t="s">
        <v>101</v>
      </c>
      <c r="B451" s="114" t="str">
        <f>IFERROR(VLOOKUP("O31",$AL$438:$AX$483,($AF$435+1),FALSE),"")</f>
        <v>--</v>
      </c>
      <c r="C451" s="118"/>
      <c r="D451" s="119"/>
      <c r="E451" s="114" t="str">
        <f>IFERROR(VLOOKUP("O32",$AL$438:$AX$483,($AF$435+1),FALSE),"")</f>
        <v>--</v>
      </c>
      <c r="F451" s="75"/>
      <c r="G451" s="76"/>
      <c r="I451" s="113" t="s">
        <v>104</v>
      </c>
      <c r="J451" s="114" t="str">
        <f>IFERROR(VLOOKUP("O41",$AL$438:$AX$483,($AF$435+1),FALSE),"")</f>
        <v>--</v>
      </c>
      <c r="K451" s="115"/>
      <c r="L451" s="116"/>
      <c r="M451" s="189" t="str">
        <f>IFERROR(VLOOKUP("O42",$AL$438:$AX$483,($AF$435+1),FALSE),"")</f>
        <v>--</v>
      </c>
      <c r="N451" s="190"/>
      <c r="O451" s="190"/>
      <c r="P451" s="191"/>
      <c r="Q451" s="54"/>
      <c r="R451" s="55"/>
      <c r="Y451" s="16"/>
      <c r="Z451" s="14"/>
      <c r="AA451" s="109" t="s">
        <v>101</v>
      </c>
      <c r="AB451" s="109" t="str">
        <f>IF(D451="","",IF(C451&gt;D451,B451,IF(C451=D451,(IF(F451&gt;G451,B451,IF(G451&gt;F451,E451,"Shoot no jogo O3"))),E451)))</f>
        <v/>
      </c>
      <c r="AC451" s="109" t="str">
        <f>IF(L451="","",IF(K451&gt;L451,J451,IF(K451=L451,(IF(Q451&gt;R451,J451,IF(R451&gt;Q451,M451,"Shoot no jogo O4"))),M451)))</f>
        <v/>
      </c>
      <c r="AD451" s="144" t="s">
        <v>104</v>
      </c>
      <c r="AE451" s="107">
        <f t="shared" ref="AE451:AE461" si="415">AE450</f>
        <v>2</v>
      </c>
      <c r="AF451" s="107" t="str">
        <f t="shared" si="414"/>
        <v>B</v>
      </c>
      <c r="AG451" s="108" t="str">
        <f t="shared" si="413"/>
        <v>2B</v>
      </c>
      <c r="AH451" s="111" t="str">
        <f t="shared" si="408"/>
        <v>Luis Abreu</v>
      </c>
      <c r="AI451" s="108">
        <f t="shared" si="409"/>
        <v>3</v>
      </c>
      <c r="AJ451" s="108"/>
      <c r="AK451" s="107"/>
      <c r="AL451" s="107" t="s">
        <v>142</v>
      </c>
      <c r="AM451" s="112" t="s">
        <v>22</v>
      </c>
      <c r="AN451" s="112" t="s">
        <v>22</v>
      </c>
      <c r="AO451" s="112" t="s">
        <v>22</v>
      </c>
      <c r="AP451" s="112" t="s">
        <v>22</v>
      </c>
      <c r="AQ451" s="112" t="s">
        <v>22</v>
      </c>
      <c r="AR451" s="112" t="s">
        <v>22</v>
      </c>
      <c r="AS451" s="112" t="s">
        <v>22</v>
      </c>
      <c r="AT451" s="112" t="s">
        <v>22</v>
      </c>
      <c r="AU451" s="112" t="s">
        <v>22</v>
      </c>
      <c r="AV451" s="112" t="s">
        <v>22</v>
      </c>
      <c r="AW451" s="112" t="s">
        <v>22</v>
      </c>
      <c r="AX451" s="108" t="e">
        <f>IF(AI447=0,"",AH447)</f>
        <v>#N/A</v>
      </c>
      <c r="AY451" s="137"/>
      <c r="AZ451" s="14"/>
      <c r="BA451" s="14"/>
      <c r="BB451" s="14"/>
      <c r="BC451" s="14"/>
      <c r="BD451" s="14"/>
      <c r="BE451" s="14"/>
      <c r="BF451" s="14"/>
      <c r="BG451" s="140"/>
      <c r="BH451" s="108"/>
      <c r="BI451" s="14"/>
    </row>
    <row r="452" spans="1:61" ht="18" hidden="1" customHeight="1" x14ac:dyDescent="0.25">
      <c r="A452" s="113" t="s">
        <v>97</v>
      </c>
      <c r="B452" s="114" t="str">
        <f>IFERROR(VLOOKUP("O51",$AL$438:$AX$483,($AF$435+1),FALSE),"")</f>
        <v>--</v>
      </c>
      <c r="C452" s="118"/>
      <c r="D452" s="119"/>
      <c r="E452" s="114" t="str">
        <f>IFERROR(VLOOKUP("O52",$AL$438:$AX$483,($AF$435+1),FALSE),"")</f>
        <v>--</v>
      </c>
      <c r="F452" s="75"/>
      <c r="G452" s="76"/>
      <c r="I452" s="113" t="s">
        <v>99</v>
      </c>
      <c r="J452" s="114" t="str">
        <f>IFERROR(VLOOKUP("O61",$AL$438:$AX$483,($AF$435+1),FALSE),"")</f>
        <v>--</v>
      </c>
      <c r="K452" s="115"/>
      <c r="L452" s="116"/>
      <c r="M452" s="189" t="str">
        <f>IFERROR(VLOOKUP("O62",$AL$438:$AX$483,($AF$435+1),FALSE),"")</f>
        <v>--</v>
      </c>
      <c r="N452" s="190"/>
      <c r="O452" s="190"/>
      <c r="P452" s="191"/>
      <c r="Q452" s="54"/>
      <c r="R452" s="55"/>
      <c r="Y452" s="16"/>
      <c r="Z452" s="14"/>
      <c r="AA452" s="109" t="s">
        <v>97</v>
      </c>
      <c r="AB452" s="109" t="str">
        <f>IF(D452="","",IF(C452&gt;D452,B452,IF(C452=D452,(IF(F452&gt;G452,B452,IF(G452&gt;F452,E452,"Shoot no jogo O5"))),E452)))</f>
        <v/>
      </c>
      <c r="AC452" s="109" t="str">
        <f>IF(L452="","",IF(K452&gt;L452,J452,IF(K452=L452,(IF(Q452&gt;R452,J452,IF(R452&gt;Q452,M452,"Shoot no jogo O6"))),M452)))</f>
        <v/>
      </c>
      <c r="AD452" s="144" t="s">
        <v>99</v>
      </c>
      <c r="AE452" s="107">
        <f t="shared" si="415"/>
        <v>2</v>
      </c>
      <c r="AF452" s="107" t="str">
        <f t="shared" si="414"/>
        <v>C</v>
      </c>
      <c r="AG452" s="108" t="str">
        <f t="shared" si="413"/>
        <v>2C</v>
      </c>
      <c r="AH452" s="111" t="str">
        <f t="shared" si="408"/>
        <v>Nuno Henriques</v>
      </c>
      <c r="AI452" s="108">
        <f t="shared" si="409"/>
        <v>3</v>
      </c>
      <c r="AJ452" s="108"/>
      <c r="AK452" s="107"/>
      <c r="AL452" s="107" t="s">
        <v>143</v>
      </c>
      <c r="AM452" s="112" t="s">
        <v>22</v>
      </c>
      <c r="AN452" s="112" t="s">
        <v>22</v>
      </c>
      <c r="AO452" s="112" t="s">
        <v>22</v>
      </c>
      <c r="AP452" s="112" t="s">
        <v>22</v>
      </c>
      <c r="AQ452" s="112" t="s">
        <v>22</v>
      </c>
      <c r="AR452" s="112" t="s">
        <v>22</v>
      </c>
      <c r="AS452" s="112" t="s">
        <v>22</v>
      </c>
      <c r="AT452" s="112" t="s">
        <v>22</v>
      </c>
      <c r="AU452" s="112" t="s">
        <v>22</v>
      </c>
      <c r="AV452" s="112" t="s">
        <v>22</v>
      </c>
      <c r="AW452" s="112" t="s">
        <v>22</v>
      </c>
      <c r="AX452" s="108" t="e">
        <f>IF(AI458=0,"",AH458)</f>
        <v>#N/A</v>
      </c>
      <c r="AY452" s="137"/>
      <c r="AZ452" s="14"/>
      <c r="BA452" s="14"/>
      <c r="BB452" s="14"/>
      <c r="BC452" s="14"/>
      <c r="BD452" s="14"/>
      <c r="BE452" s="14"/>
      <c r="BF452" s="14"/>
      <c r="BG452" s="140"/>
      <c r="BH452" s="108"/>
      <c r="BI452" s="14"/>
    </row>
    <row r="453" spans="1:61" ht="18" hidden="1" customHeight="1" x14ac:dyDescent="0.25">
      <c r="A453" s="113" t="s">
        <v>102</v>
      </c>
      <c r="B453" s="114" t="str">
        <f>IFERROR(VLOOKUP("O71",$AL$438:$AX$483,($AF$435+1),FALSE),"")</f>
        <v>--</v>
      </c>
      <c r="C453" s="118"/>
      <c r="D453" s="119"/>
      <c r="E453" s="114" t="str">
        <f>IFERROR(VLOOKUP("O72",$AL$438:$AX$483,($AF$435+1),FALSE),"")</f>
        <v>--</v>
      </c>
      <c r="F453" s="75"/>
      <c r="G453" s="76"/>
      <c r="I453" s="113" t="s">
        <v>105</v>
      </c>
      <c r="J453" s="114" t="str">
        <f>IFERROR(VLOOKUP("O81",$AL$438:$AX$483,($AF$435+1),FALSE),"")</f>
        <v>--</v>
      </c>
      <c r="K453" s="115"/>
      <c r="L453" s="116"/>
      <c r="M453" s="189" t="str">
        <f>IFERROR(VLOOKUP("O82",$AL$438:$AX$483,($AF$435+1),FALSE),"")</f>
        <v>--</v>
      </c>
      <c r="N453" s="190"/>
      <c r="O453" s="190"/>
      <c r="P453" s="191"/>
      <c r="Q453" s="54"/>
      <c r="R453" s="55"/>
      <c r="Y453" s="16"/>
      <c r="Z453" s="14"/>
      <c r="AA453" s="109" t="s">
        <v>102</v>
      </c>
      <c r="AB453" s="109" t="str">
        <f>IF(D453="","",IF(C453&gt;D453,B453,IF(C453=D453,(IF(F453&gt;G453,B453,IF(G453&gt;F453,E453,"Shoot no jogo O7"))),E453)))</f>
        <v/>
      </c>
      <c r="AC453" s="109" t="str">
        <f>IF(L453="","",IF(K453&gt;L453,J453,IF(K453=L453,(IF(Q453&gt;R453,J453,IF(R453&gt;Q453,M453,"Shoot no jogo O8"))),M453)))</f>
        <v/>
      </c>
      <c r="AD453" s="144" t="s">
        <v>105</v>
      </c>
      <c r="AE453" s="107">
        <f t="shared" si="415"/>
        <v>2</v>
      </c>
      <c r="AF453" s="107" t="str">
        <f t="shared" si="414"/>
        <v>D</v>
      </c>
      <c r="AG453" s="108" t="str">
        <f t="shared" si="413"/>
        <v>2D</v>
      </c>
      <c r="AH453" s="111" t="str">
        <f t="shared" si="408"/>
        <v>Manuel Santos</v>
      </c>
      <c r="AI453" s="108">
        <f t="shared" si="409"/>
        <v>3</v>
      </c>
      <c r="AJ453" s="108"/>
      <c r="AK453" s="107"/>
      <c r="AL453" s="107" t="s">
        <v>144</v>
      </c>
      <c r="AM453" s="112" t="s">
        <v>22</v>
      </c>
      <c r="AN453" s="112" t="s">
        <v>22</v>
      </c>
      <c r="AO453" s="112" t="s">
        <v>22</v>
      </c>
      <c r="AP453" s="112" t="s">
        <v>22</v>
      </c>
      <c r="AQ453" s="112" t="s">
        <v>22</v>
      </c>
      <c r="AR453" s="112" t="s">
        <v>22</v>
      </c>
      <c r="AS453" s="112" t="s">
        <v>22</v>
      </c>
      <c r="AT453" s="112" t="s">
        <v>22</v>
      </c>
      <c r="AU453" s="112" t="s">
        <v>22</v>
      </c>
      <c r="AV453" s="112" t="s">
        <v>22</v>
      </c>
      <c r="AW453" s="112" t="s">
        <v>22</v>
      </c>
      <c r="AX453" s="108" t="e">
        <f>IF(AI457=0,"",AH457)</f>
        <v>#N/A</v>
      </c>
      <c r="AY453" s="137"/>
      <c r="AZ453" s="14"/>
      <c r="BA453" s="14"/>
      <c r="BB453" s="14"/>
      <c r="BC453" s="14"/>
      <c r="BD453" s="14"/>
      <c r="BE453" s="14"/>
      <c r="BF453" s="14"/>
      <c r="BG453" s="140"/>
      <c r="BH453" s="108"/>
      <c r="BI453" s="14"/>
    </row>
    <row r="454" spans="1:61" ht="15" customHeight="1" x14ac:dyDescent="0.25">
      <c r="Y454" s="16"/>
      <c r="Z454" s="14"/>
      <c r="AA454" s="108" t="s">
        <v>64</v>
      </c>
      <c r="AB454" s="107" t="s">
        <v>102</v>
      </c>
      <c r="AC454" s="107" t="s">
        <v>105</v>
      </c>
      <c r="AD454" s="143" t="s">
        <v>64</v>
      </c>
      <c r="AE454" s="107">
        <f t="shared" si="415"/>
        <v>2</v>
      </c>
      <c r="AF454" s="107" t="str">
        <f t="shared" si="414"/>
        <v>E</v>
      </c>
      <c r="AG454" s="108" t="str">
        <f t="shared" si="413"/>
        <v>2E</v>
      </c>
      <c r="AH454" s="111" t="e">
        <f t="shared" si="408"/>
        <v>#N/A</v>
      </c>
      <c r="AI454" s="108" t="e">
        <f t="shared" si="409"/>
        <v>#N/A</v>
      </c>
      <c r="AJ454" s="108"/>
      <c r="AK454" s="107"/>
      <c r="AL454" s="107" t="s">
        <v>100</v>
      </c>
      <c r="AM454" s="112" t="s">
        <v>22</v>
      </c>
      <c r="AN454" s="112" t="s">
        <v>22</v>
      </c>
      <c r="AO454" s="112" t="s">
        <v>22</v>
      </c>
      <c r="AP454" s="112" t="s">
        <v>22</v>
      </c>
      <c r="AQ454" s="112" t="s">
        <v>22</v>
      </c>
      <c r="AR454" s="112" t="s">
        <v>22</v>
      </c>
      <c r="AS454" s="112" t="s">
        <v>22</v>
      </c>
      <c r="AT454" s="107" t="str">
        <f>IF(AI438=0,"",AH438)</f>
        <v>Sergio Ramos</v>
      </c>
      <c r="AU454" s="107" t="str">
        <f>IF(AI438=0,"",AH438)</f>
        <v>Sergio Ramos</v>
      </c>
      <c r="AV454" s="108" t="str">
        <f>IF(AI438=0,"",AH438)</f>
        <v>Sergio Ramos</v>
      </c>
      <c r="AW454" s="108" t="str">
        <f>IF(AI438=0,"",AH438)</f>
        <v>Sergio Ramos</v>
      </c>
      <c r="AX454" s="108" t="str">
        <f>IF(AI438=0,"",AH438)</f>
        <v>Sergio Ramos</v>
      </c>
      <c r="AY454" s="137"/>
      <c r="AZ454" s="14"/>
      <c r="BA454" s="14"/>
      <c r="BB454" s="14"/>
      <c r="BC454" s="14"/>
      <c r="BD454" s="14"/>
      <c r="BE454" s="14"/>
      <c r="BF454" s="14"/>
      <c r="BG454" s="140"/>
      <c r="BH454" s="108"/>
      <c r="BI454" s="14"/>
    </row>
    <row r="455" spans="1:61" ht="15" customHeight="1" x14ac:dyDescent="0.25">
      <c r="Y455" s="16"/>
      <c r="Z455" s="14"/>
      <c r="AA455" s="14"/>
      <c r="AB455" s="31"/>
      <c r="AC455" s="31"/>
      <c r="AD455" s="32"/>
      <c r="AE455" s="107">
        <f t="shared" si="415"/>
        <v>2</v>
      </c>
      <c r="AF455" s="107" t="str">
        <f t="shared" si="414"/>
        <v>F</v>
      </c>
      <c r="AG455" s="108" t="str">
        <f t="shared" si="413"/>
        <v>2F</v>
      </c>
      <c r="AH455" s="111" t="e">
        <f t="shared" si="408"/>
        <v>#N/A</v>
      </c>
      <c r="AI455" s="108" t="e">
        <f t="shared" si="409"/>
        <v>#N/A</v>
      </c>
      <c r="AJ455" s="108"/>
      <c r="AK455" s="107"/>
      <c r="AL455" s="107" t="s">
        <v>103</v>
      </c>
      <c r="AM455" s="112" t="s">
        <v>22</v>
      </c>
      <c r="AN455" s="112" t="s">
        <v>22</v>
      </c>
      <c r="AO455" s="112" t="s">
        <v>22</v>
      </c>
      <c r="AP455" s="112" t="s">
        <v>22</v>
      </c>
      <c r="AQ455" s="112" t="s">
        <v>22</v>
      </c>
      <c r="AR455" s="112" t="s">
        <v>22</v>
      </c>
      <c r="AS455" s="112" t="s">
        <v>22</v>
      </c>
      <c r="AT455" s="107" t="e">
        <f>IF(AI456=0,"",AH456)</f>
        <v>#N/A</v>
      </c>
      <c r="AU455" s="109" t="str">
        <f>AC440</f>
        <v/>
      </c>
      <c r="AV455" s="109" t="str">
        <f>AC441</f>
        <v/>
      </c>
      <c r="AW455" s="109" t="str">
        <f>AB442</f>
        <v/>
      </c>
      <c r="AX455" s="109" t="str">
        <f>AB440</f>
        <v/>
      </c>
      <c r="AY455" s="137"/>
      <c r="AZ455" s="14"/>
      <c r="BA455" s="14"/>
      <c r="BB455" s="14"/>
      <c r="BC455" s="14"/>
      <c r="BD455" s="14"/>
      <c r="BE455" s="14"/>
      <c r="BF455" s="14"/>
      <c r="BG455" s="140"/>
      <c r="BH455" s="108"/>
      <c r="BI455" s="14"/>
    </row>
    <row r="456" spans="1:61" ht="18" customHeight="1" x14ac:dyDescent="0.25">
      <c r="A456" s="206" t="s">
        <v>77</v>
      </c>
      <c r="B456" s="206"/>
      <c r="C456" s="206"/>
      <c r="D456" s="206"/>
      <c r="E456" s="206"/>
      <c r="F456" s="206"/>
      <c r="G456" s="206"/>
      <c r="H456" s="206"/>
      <c r="I456" s="206"/>
      <c r="J456" s="206"/>
      <c r="K456" s="206"/>
      <c r="L456" s="206"/>
      <c r="M456" s="206"/>
      <c r="N456" s="206"/>
      <c r="O456" s="206"/>
      <c r="P456" s="206"/>
      <c r="Q456" s="206"/>
      <c r="R456" s="206"/>
      <c r="S456" s="206"/>
      <c r="T456" s="206"/>
      <c r="U456" s="207"/>
      <c r="V456" s="207"/>
      <c r="W456" s="207"/>
      <c r="Y456" s="16"/>
      <c r="Z456" s="14"/>
      <c r="AA456" s="14"/>
      <c r="AB456" s="31"/>
      <c r="AC456" s="31"/>
      <c r="AD456" s="32"/>
      <c r="AE456" s="107">
        <f t="shared" si="415"/>
        <v>2</v>
      </c>
      <c r="AF456" s="107" t="str">
        <f t="shared" si="414"/>
        <v>G</v>
      </c>
      <c r="AG456" s="108" t="str">
        <f t="shared" si="413"/>
        <v>2G</v>
      </c>
      <c r="AH456" s="111" t="e">
        <f t="shared" si="408"/>
        <v>#N/A</v>
      </c>
      <c r="AI456" s="108" t="e">
        <f t="shared" si="409"/>
        <v>#N/A</v>
      </c>
      <c r="AJ456" s="108"/>
      <c r="AK456" s="107"/>
      <c r="AL456" s="107" t="s">
        <v>106</v>
      </c>
      <c r="AM456" s="112" t="s">
        <v>22</v>
      </c>
      <c r="AN456" s="112" t="s">
        <v>22</v>
      </c>
      <c r="AO456" s="112" t="s">
        <v>22</v>
      </c>
      <c r="AP456" s="112" t="s">
        <v>22</v>
      </c>
      <c r="AQ456" s="112" t="s">
        <v>22</v>
      </c>
      <c r="AR456" s="112" t="s">
        <v>22</v>
      </c>
      <c r="AS456" s="112" t="s">
        <v>22</v>
      </c>
      <c r="AT456" s="107" t="str">
        <f>IF(AI451=0,"",AH451)</f>
        <v>Luis Abreu</v>
      </c>
      <c r="AU456" s="107" t="e">
        <f>IF(AI446=0,"",AH446)</f>
        <v>#N/A</v>
      </c>
      <c r="AV456" s="108" t="e">
        <f>IF(AI446=0,"",AH446)</f>
        <v>#N/A</v>
      </c>
      <c r="AW456" s="108" t="e">
        <f>IF(AI446=0,"",AH446)</f>
        <v>#N/A</v>
      </c>
      <c r="AX456" s="109" t="str">
        <f>AC440</f>
        <v/>
      </c>
      <c r="AY456" s="137"/>
      <c r="AZ456" s="14"/>
      <c r="BA456" s="14"/>
      <c r="BB456" s="14"/>
      <c r="BC456" s="14"/>
      <c r="BD456" s="14"/>
      <c r="BE456" s="14"/>
      <c r="BF456" s="14"/>
      <c r="BG456" s="140"/>
      <c r="BH456" s="108"/>
      <c r="BI456" s="14"/>
    </row>
    <row r="457" spans="1:61" ht="15" customHeight="1" x14ac:dyDescent="0.25">
      <c r="Y457" s="16"/>
      <c r="Z457" s="14"/>
      <c r="AA457" s="14"/>
      <c r="AB457" s="31"/>
      <c r="AC457" s="31"/>
      <c r="AD457" s="32"/>
      <c r="AE457" s="107">
        <f t="shared" si="415"/>
        <v>2</v>
      </c>
      <c r="AF457" s="107" t="str">
        <f t="shared" si="414"/>
        <v>H</v>
      </c>
      <c r="AG457" s="108" t="str">
        <f t="shared" si="413"/>
        <v>2H</v>
      </c>
      <c r="AH457" s="111" t="e">
        <f t="shared" si="408"/>
        <v>#N/A</v>
      </c>
      <c r="AI457" s="108" t="e">
        <f t="shared" si="409"/>
        <v>#N/A</v>
      </c>
      <c r="AJ457" s="108"/>
      <c r="AK457" s="107"/>
      <c r="AL457" s="107" t="s">
        <v>107</v>
      </c>
      <c r="AM457" s="112" t="s">
        <v>22</v>
      </c>
      <c r="AN457" s="112" t="s">
        <v>22</v>
      </c>
      <c r="AO457" s="112" t="s">
        <v>22</v>
      </c>
      <c r="AP457" s="112" t="s">
        <v>22</v>
      </c>
      <c r="AQ457" s="112" t="s">
        <v>22</v>
      </c>
      <c r="AR457" s="112" t="s">
        <v>22</v>
      </c>
      <c r="AS457" s="112" t="s">
        <v>22</v>
      </c>
      <c r="AT457" s="107" t="e">
        <f>IF(AI445=0,"",AH445)</f>
        <v>#N/A</v>
      </c>
      <c r="AU457" s="107" t="e">
        <f>IF(AI445=0,"",AH445)</f>
        <v>#N/A</v>
      </c>
      <c r="AV457" s="107" t="e">
        <f>IF(AI445=0,"",AH445)</f>
        <v>#N/A</v>
      </c>
      <c r="AW457" s="108" t="e">
        <f>IF(AI445=0,"",AH445)</f>
        <v>#N/A</v>
      </c>
      <c r="AX457" s="108" t="e">
        <f>IF(AI445=0,"",AH445)</f>
        <v>#N/A</v>
      </c>
      <c r="AY457" s="137"/>
      <c r="AZ457" s="14"/>
      <c r="BA457" s="14"/>
      <c r="BB457" s="14"/>
      <c r="BC457" s="14"/>
      <c r="BD457" s="14"/>
      <c r="BE457" s="14"/>
      <c r="BF457" s="14"/>
      <c r="BG457" s="140"/>
      <c r="BH457" s="108"/>
      <c r="BI457" s="14"/>
    </row>
    <row r="458" spans="1:61" ht="15" customHeight="1" x14ac:dyDescent="0.25">
      <c r="Y458" s="16"/>
      <c r="Z458" s="14"/>
      <c r="AA458" s="14"/>
      <c r="AB458" s="31"/>
      <c r="AC458" s="31"/>
      <c r="AD458" s="32"/>
      <c r="AE458" s="107">
        <f t="shared" si="415"/>
        <v>2</v>
      </c>
      <c r="AF458" s="107" t="str">
        <f t="shared" si="414"/>
        <v>I</v>
      </c>
      <c r="AG458" s="108" t="str">
        <f t="shared" si="413"/>
        <v>2I</v>
      </c>
      <c r="AH458" s="111" t="e">
        <f t="shared" si="408"/>
        <v>#N/A</v>
      </c>
      <c r="AI458" s="108" t="e">
        <f t="shared" si="409"/>
        <v>#N/A</v>
      </c>
      <c r="AJ458" s="108"/>
      <c r="AK458" s="107"/>
      <c r="AL458" s="107" t="s">
        <v>108</v>
      </c>
      <c r="AM458" s="112" t="s">
        <v>22</v>
      </c>
      <c r="AN458" s="112" t="s">
        <v>22</v>
      </c>
      <c r="AO458" s="112" t="s">
        <v>22</v>
      </c>
      <c r="AP458" s="112" t="s">
        <v>22</v>
      </c>
      <c r="AQ458" s="112" t="s">
        <v>22</v>
      </c>
      <c r="AR458" s="112" t="s">
        <v>22</v>
      </c>
      <c r="AS458" s="112" t="s">
        <v>22</v>
      </c>
      <c r="AT458" s="107" t="e">
        <f t="shared" ref="AT458" si="416">IF(AI442=0,"",AH442)</f>
        <v>#N/A</v>
      </c>
      <c r="AU458" s="107" t="e">
        <f>IF(AI442=0,"",AH442)</f>
        <v>#N/A</v>
      </c>
      <c r="AV458" s="108" t="e">
        <f>IF(AI442=0,"",AH442)</f>
        <v>#N/A</v>
      </c>
      <c r="AW458" s="108" t="e">
        <f>IF(AI442=0,"",AH442)</f>
        <v>#N/A</v>
      </c>
      <c r="AX458" s="108" t="e">
        <f>IF(AI442=0,"",AH442)</f>
        <v>#N/A</v>
      </c>
      <c r="AY458" s="137"/>
      <c r="AZ458" s="14"/>
      <c r="BA458" s="14"/>
      <c r="BB458" s="14"/>
      <c r="BC458" s="14"/>
      <c r="BD458" s="14"/>
      <c r="BE458" s="14"/>
      <c r="BF458" s="14"/>
      <c r="BG458" s="140"/>
      <c r="BH458" s="108"/>
      <c r="BI458" s="14"/>
    </row>
    <row r="459" spans="1:61" ht="18" customHeight="1" x14ac:dyDescent="0.25">
      <c r="A459" s="120" t="s">
        <v>23</v>
      </c>
      <c r="B459" s="120" t="s">
        <v>81</v>
      </c>
      <c r="C459" s="200" t="s">
        <v>25</v>
      </c>
      <c r="D459" s="201"/>
      <c r="E459" s="120" t="s">
        <v>82</v>
      </c>
      <c r="F459" s="202" t="s">
        <v>17</v>
      </c>
      <c r="G459" s="203"/>
      <c r="H459" s="121"/>
      <c r="I459" s="120" t="s">
        <v>23</v>
      </c>
      <c r="J459" s="120" t="s">
        <v>81</v>
      </c>
      <c r="K459" s="200" t="s">
        <v>25</v>
      </c>
      <c r="L459" s="201"/>
      <c r="M459" s="204" t="s">
        <v>82</v>
      </c>
      <c r="N459" s="205"/>
      <c r="O459" s="205"/>
      <c r="P459" s="205"/>
      <c r="Q459" s="202" t="s">
        <v>17</v>
      </c>
      <c r="R459" s="203"/>
      <c r="Y459" s="16"/>
      <c r="Z459" s="14"/>
      <c r="AA459" s="108" t="s">
        <v>64</v>
      </c>
      <c r="AB459" s="107" t="s">
        <v>112</v>
      </c>
      <c r="AC459" s="107" t="s">
        <v>116</v>
      </c>
      <c r="AD459" s="143" t="s">
        <v>64</v>
      </c>
      <c r="AE459" s="107">
        <f t="shared" si="415"/>
        <v>2</v>
      </c>
      <c r="AF459" s="107" t="str">
        <f t="shared" si="414"/>
        <v>J</v>
      </c>
      <c r="AG459" s="108" t="str">
        <f t="shared" si="413"/>
        <v>2J</v>
      </c>
      <c r="AH459" s="111" t="e">
        <f t="shared" si="408"/>
        <v>#N/A</v>
      </c>
      <c r="AI459" s="108" t="e">
        <f t="shared" si="409"/>
        <v>#N/A</v>
      </c>
      <c r="AJ459" s="108"/>
      <c r="AK459" s="107"/>
      <c r="AL459" s="107" t="s">
        <v>109</v>
      </c>
      <c r="AM459" s="112" t="s">
        <v>22</v>
      </c>
      <c r="AN459" s="112" t="s">
        <v>22</v>
      </c>
      <c r="AO459" s="112" t="s">
        <v>22</v>
      </c>
      <c r="AP459" s="112" t="s">
        <v>22</v>
      </c>
      <c r="AQ459" s="112" t="s">
        <v>22</v>
      </c>
      <c r="AR459" s="112" t="s">
        <v>22</v>
      </c>
      <c r="AS459" s="112" t="s">
        <v>22</v>
      </c>
      <c r="AT459" s="107" t="str">
        <f>IF(AI452=0,"",AH452)</f>
        <v>Nuno Henriques</v>
      </c>
      <c r="AU459" s="107" t="str">
        <f>IF(AI451=0,"",AH451)</f>
        <v>Luis Abreu</v>
      </c>
      <c r="AV459" s="108" t="str">
        <f>IF(AI451=0,"",AH451)</f>
        <v>Luis Abreu</v>
      </c>
      <c r="AW459" s="109" t="str">
        <f>AC440</f>
        <v/>
      </c>
      <c r="AX459" s="109" t="str">
        <f>AB441</f>
        <v/>
      </c>
      <c r="AY459" s="137"/>
      <c r="AZ459" s="14"/>
      <c r="BA459" s="14"/>
      <c r="BB459" s="14"/>
      <c r="BC459" s="14"/>
      <c r="BD459" s="14"/>
      <c r="BE459" s="14"/>
      <c r="BF459" s="14"/>
      <c r="BG459" s="140"/>
      <c r="BH459" s="108"/>
      <c r="BI459" s="14"/>
    </row>
    <row r="460" spans="1:61" ht="18" customHeight="1" x14ac:dyDescent="0.25">
      <c r="A460" s="113" t="s">
        <v>112</v>
      </c>
      <c r="B460" s="114" t="str">
        <f>IFERROR(VLOOKUP("Q11",AL438:AX483,(AF435+1),FALSE),"")</f>
        <v>Sergio Ramos</v>
      </c>
      <c r="C460" s="115">
        <v>0</v>
      </c>
      <c r="D460" s="116">
        <v>0</v>
      </c>
      <c r="E460" s="114" t="str">
        <f>IFERROR(VLOOKUP("Q12",AL438:AX483,(AF435+1),FALSE),"")</f>
        <v>Nuno Henriques</v>
      </c>
      <c r="F460" s="54">
        <v>1</v>
      </c>
      <c r="G460" s="55">
        <v>0</v>
      </c>
      <c r="I460" s="113" t="s">
        <v>116</v>
      </c>
      <c r="J460" s="114" t="str">
        <f>IFERROR(VLOOKUP("Q21",AL438:AX483,(AF435+1),FALSE),"")</f>
        <v>Luis Abreu</v>
      </c>
      <c r="K460" s="115">
        <v>0</v>
      </c>
      <c r="L460" s="116">
        <v>6</v>
      </c>
      <c r="M460" s="189" t="str">
        <f>IFERROR(VLOOKUP("Q22",AL438:AX483,(AF435+1),FALSE),"")</f>
        <v>Nuno Noronha</v>
      </c>
      <c r="N460" s="190"/>
      <c r="O460" s="190"/>
      <c r="P460" s="191"/>
      <c r="Q460" s="54"/>
      <c r="R460" s="55"/>
      <c r="Y460" s="16"/>
      <c r="Z460" s="14"/>
      <c r="AA460" s="109" t="s">
        <v>112</v>
      </c>
      <c r="AB460" s="109" t="str">
        <f>IF(D460="","",IF(C460&gt;D460,B460,IF(C460=D460,(IF(F460&gt;G460,B460,IF(G460&gt;F460,E460,"Shoot no jogo Q1"))),E460)))</f>
        <v>Sergio Ramos</v>
      </c>
      <c r="AC460" s="109" t="str">
        <f>IF(L460="","",IF(K460&gt;L460,J460,IF(K460=L460,(IF(Q460&gt;R460,J460,IF(R460&gt;Q460,M460,"Shoot no jogo Q2"))),M460)))</f>
        <v>Nuno Noronha</v>
      </c>
      <c r="AD460" s="144" t="s">
        <v>116</v>
      </c>
      <c r="AE460" s="107">
        <f t="shared" si="415"/>
        <v>2</v>
      </c>
      <c r="AF460" s="107" t="str">
        <f t="shared" si="414"/>
        <v>K</v>
      </c>
      <c r="AG460" s="108" t="str">
        <f t="shared" si="413"/>
        <v>2K</v>
      </c>
      <c r="AH460" s="111" t="e">
        <f t="shared" si="408"/>
        <v>#N/A</v>
      </c>
      <c r="AI460" s="108" t="e">
        <f t="shared" si="409"/>
        <v>#N/A</v>
      </c>
      <c r="AJ460" s="108"/>
      <c r="AK460" s="107"/>
      <c r="AL460" s="107" t="s">
        <v>110</v>
      </c>
      <c r="AM460" s="112" t="s">
        <v>22</v>
      </c>
      <c r="AN460" s="112" t="s">
        <v>22</v>
      </c>
      <c r="AO460" s="112" t="s">
        <v>22</v>
      </c>
      <c r="AP460" s="112" t="s">
        <v>22</v>
      </c>
      <c r="AQ460" s="112" t="s">
        <v>22</v>
      </c>
      <c r="AR460" s="112" t="s">
        <v>22</v>
      </c>
      <c r="AS460" s="112" t="s">
        <v>22</v>
      </c>
      <c r="AT460" s="107" t="e">
        <f>IF(AI455=0,"",AH455)</f>
        <v>#N/A</v>
      </c>
      <c r="AU460" s="107" t="str">
        <f>IF(AI452=0,"",AH452)</f>
        <v>Nuno Henriques</v>
      </c>
      <c r="AV460" s="109" t="str">
        <f>AB440</f>
        <v/>
      </c>
      <c r="AW460" s="109" t="str">
        <f>AC441</f>
        <v/>
      </c>
      <c r="AX460" s="109" t="str">
        <f>AC441</f>
        <v/>
      </c>
      <c r="AY460" s="137"/>
      <c r="AZ460" s="14"/>
      <c r="BA460" s="14"/>
      <c r="BB460" s="14"/>
      <c r="BC460" s="14"/>
      <c r="BD460" s="14"/>
      <c r="BE460" s="14"/>
      <c r="BF460" s="14"/>
      <c r="BG460" s="140"/>
      <c r="BH460" s="108"/>
      <c r="BI460" s="14"/>
    </row>
    <row r="461" spans="1:61" ht="18" customHeight="1" x14ac:dyDescent="0.25">
      <c r="A461" s="113" t="s">
        <v>113</v>
      </c>
      <c r="B461" s="114" t="str">
        <f>IFERROR(VLOOKUP("Q31",AL438:AX483,(AF435+1),FALSE),"")</f>
        <v>Ricardo José</v>
      </c>
      <c r="C461" s="118">
        <v>3</v>
      </c>
      <c r="D461" s="119">
        <v>1</v>
      </c>
      <c r="E461" s="114" t="str">
        <f>IFERROR(VLOOKUP("Q32",AL438:AX483,(AF435+1),FALSE),"")</f>
        <v>Carolina Vilarigues</v>
      </c>
      <c r="F461" s="75"/>
      <c r="G461" s="76"/>
      <c r="I461" s="113" t="s">
        <v>117</v>
      </c>
      <c r="J461" s="114" t="str">
        <f>IFERROR(VLOOKUP("Q41",AL438:AX483,(AF435+1),FALSE),"")</f>
        <v>Manuel Santos</v>
      </c>
      <c r="K461" s="115">
        <v>2</v>
      </c>
      <c r="L461" s="116">
        <v>0</v>
      </c>
      <c r="M461" s="189" t="str">
        <f>IFERROR(VLOOKUP("Q42",AL438:AX483,(AF435+1),FALSE),"")</f>
        <v>Ricardo Pavão</v>
      </c>
      <c r="N461" s="190"/>
      <c r="O461" s="190"/>
      <c r="P461" s="191"/>
      <c r="Q461" s="54"/>
      <c r="R461" s="55"/>
      <c r="Y461" s="16"/>
      <c r="Z461" s="14"/>
      <c r="AA461" s="109" t="s">
        <v>113</v>
      </c>
      <c r="AB461" s="109" t="str">
        <f>IF(D461="","",IF(C461&gt;D461,B461,IF(C461=D461,(IF(F461&gt;G461,B461,IF(G461&gt;F461,E461,"Shoot no jogo Q3"))),E461)))</f>
        <v>Ricardo José</v>
      </c>
      <c r="AC461" s="109" t="str">
        <f>IF(L461="","",IF(K461&gt;L461,J461,IF(K461=L461,(IF(Q461&gt;R461,J461,IF(R461&gt;Q461,M461,"Shoot no jogo Q4"))),M461)))</f>
        <v>Manuel Santos</v>
      </c>
      <c r="AD461" s="144" t="s">
        <v>117</v>
      </c>
      <c r="AE461" s="107">
        <f t="shared" si="415"/>
        <v>2</v>
      </c>
      <c r="AF461" s="107" t="str">
        <f t="shared" si="414"/>
        <v>L</v>
      </c>
      <c r="AG461" s="108" t="str">
        <f t="shared" si="413"/>
        <v>2L</v>
      </c>
      <c r="AH461" s="111" t="e">
        <f t="shared" si="408"/>
        <v>#N/A</v>
      </c>
      <c r="AI461" s="108" t="e">
        <f t="shared" si="409"/>
        <v>#N/A</v>
      </c>
      <c r="AJ461" s="108"/>
      <c r="AK461" s="107"/>
      <c r="AL461" s="107" t="s">
        <v>111</v>
      </c>
      <c r="AM461" s="112" t="s">
        <v>22</v>
      </c>
      <c r="AN461" s="112" t="s">
        <v>22</v>
      </c>
      <c r="AO461" s="112" t="s">
        <v>22</v>
      </c>
      <c r="AP461" s="112" t="s">
        <v>22</v>
      </c>
      <c r="AQ461" s="112" t="s">
        <v>22</v>
      </c>
      <c r="AR461" s="112" t="s">
        <v>22</v>
      </c>
      <c r="AS461" s="112" t="s">
        <v>22</v>
      </c>
      <c r="AT461" s="107" t="str">
        <f>IF(AI441=0,"",AH441)</f>
        <v>Nuno Noronha</v>
      </c>
      <c r="AU461" s="107" t="str">
        <f>IF(AI441=0,"",AH441)</f>
        <v>Nuno Noronha</v>
      </c>
      <c r="AV461" s="108" t="str">
        <f>IF(AI441=0,"",AH441)</f>
        <v>Nuno Noronha</v>
      </c>
      <c r="AW461" s="108" t="str">
        <f>IF(AI441=0,"",AH441)</f>
        <v>Nuno Noronha</v>
      </c>
      <c r="AX461" s="108" t="str">
        <f>IF(AI441=0,"",AH441)</f>
        <v>Nuno Noronha</v>
      </c>
      <c r="AY461" s="137"/>
      <c r="AZ461" s="14"/>
      <c r="BA461" s="14"/>
      <c r="BB461" s="14"/>
      <c r="BC461" s="14"/>
      <c r="BD461" s="14"/>
      <c r="BE461" s="14"/>
      <c r="BF461" s="14"/>
      <c r="BG461" s="140"/>
      <c r="BH461" s="108"/>
      <c r="BI461" s="14"/>
    </row>
    <row r="462" spans="1:61" ht="15" customHeight="1" x14ac:dyDescent="0.25">
      <c r="A462" t="s">
        <v>112</v>
      </c>
      <c r="Y462" s="16"/>
      <c r="Z462" s="14"/>
      <c r="AA462" s="108" t="s">
        <v>64</v>
      </c>
      <c r="AB462" s="107" t="s">
        <v>113</v>
      </c>
      <c r="AC462" s="107" t="s">
        <v>117</v>
      </c>
      <c r="AD462" s="143" t="s">
        <v>64</v>
      </c>
      <c r="AE462" s="108"/>
      <c r="AF462" s="107"/>
      <c r="AG462" s="108"/>
      <c r="AH462" s="108"/>
      <c r="AI462" s="108"/>
      <c r="AJ462" s="108"/>
      <c r="AK462" s="107"/>
      <c r="AL462" s="107" t="s">
        <v>114</v>
      </c>
      <c r="AM462" s="112" t="s">
        <v>22</v>
      </c>
      <c r="AN462" s="112" t="s">
        <v>22</v>
      </c>
      <c r="AO462" s="112" t="s">
        <v>22</v>
      </c>
      <c r="AP462" s="112" t="s">
        <v>22</v>
      </c>
      <c r="AQ462" s="112" t="s">
        <v>22</v>
      </c>
      <c r="AR462" s="112" t="s">
        <v>22</v>
      </c>
      <c r="AS462" s="112" t="s">
        <v>22</v>
      </c>
      <c r="AT462" s="107" t="str">
        <f>IF(AI440=0,"",AH440)</f>
        <v>Ricardo José</v>
      </c>
      <c r="AU462" s="107" t="str">
        <f>IF(AI440=0,"",AH440)</f>
        <v>Ricardo José</v>
      </c>
      <c r="AV462" s="108" t="str">
        <f>IF(AI440=0,"",AH440)</f>
        <v>Ricardo José</v>
      </c>
      <c r="AW462" s="108" t="str">
        <f>IF(AI440=0,"",AH440)</f>
        <v>Ricardo José</v>
      </c>
      <c r="AX462" s="108" t="str">
        <f>IF(AI440=0,"",AH440)</f>
        <v>Ricardo José</v>
      </c>
      <c r="AY462" s="137"/>
      <c r="AZ462" s="14"/>
      <c r="BA462" s="14"/>
      <c r="BB462" s="14"/>
      <c r="BC462" s="14"/>
      <c r="BD462" s="14"/>
      <c r="BE462" s="14"/>
      <c r="BF462" s="14"/>
      <c r="BG462" s="140"/>
      <c r="BH462" s="108"/>
      <c r="BI462" s="14"/>
    </row>
    <row r="463" spans="1:61" ht="15" customHeight="1" x14ac:dyDescent="0.25">
      <c r="Y463" s="16"/>
      <c r="Z463" s="14"/>
      <c r="AA463" s="14"/>
      <c r="AB463" s="31"/>
      <c r="AC463" s="31"/>
      <c r="AD463" s="32"/>
      <c r="AE463" s="108"/>
      <c r="AF463" s="107"/>
      <c r="AG463" s="108"/>
      <c r="AH463" s="108"/>
      <c r="AI463" s="108"/>
      <c r="AJ463" s="108"/>
      <c r="AK463" s="107"/>
      <c r="AL463" s="107" t="s">
        <v>115</v>
      </c>
      <c r="AM463" s="112" t="s">
        <v>22</v>
      </c>
      <c r="AN463" s="112" t="s">
        <v>22</v>
      </c>
      <c r="AO463" s="112" t="s">
        <v>22</v>
      </c>
      <c r="AP463" s="112" t="s">
        <v>22</v>
      </c>
      <c r="AQ463" s="112" t="s">
        <v>22</v>
      </c>
      <c r="AR463" s="112" t="s">
        <v>22</v>
      </c>
      <c r="AS463" s="112" t="s">
        <v>22</v>
      </c>
      <c r="AT463" s="107" t="e">
        <f>IF(AI454=0,"",AH454)</f>
        <v>#N/A</v>
      </c>
      <c r="AU463" s="107" t="e">
        <f>IF(AI454=0,"",AH454)</f>
        <v>#N/A</v>
      </c>
      <c r="AV463" s="109" t="str">
        <f>AC440</f>
        <v/>
      </c>
      <c r="AW463" s="109" t="str">
        <f>AB441</f>
        <v/>
      </c>
      <c r="AX463" s="109" t="str">
        <f>AB442</f>
        <v/>
      </c>
      <c r="AY463" s="137"/>
      <c r="AZ463" s="14"/>
      <c r="BA463" s="14"/>
      <c r="BB463" s="14"/>
      <c r="BC463" s="14"/>
      <c r="BD463" s="14"/>
      <c r="BE463" s="14"/>
      <c r="BF463" s="14"/>
      <c r="BG463" s="140"/>
      <c r="BH463" s="108"/>
      <c r="BI463" s="14"/>
    </row>
    <row r="464" spans="1:61" ht="18" customHeight="1" x14ac:dyDescent="0.25">
      <c r="A464" s="211" t="s">
        <v>86</v>
      </c>
      <c r="B464" s="211"/>
      <c r="C464" s="211"/>
      <c r="D464" s="211"/>
      <c r="E464" s="211"/>
      <c r="F464" s="211"/>
      <c r="G464" s="211"/>
      <c r="H464" s="211"/>
      <c r="I464" s="211"/>
      <c r="J464" s="211"/>
      <c r="K464" s="211"/>
      <c r="L464" s="211"/>
      <c r="M464" s="211"/>
      <c r="N464" s="211"/>
      <c r="O464" s="211"/>
      <c r="P464" s="211"/>
      <c r="Q464" s="211"/>
      <c r="R464" s="211"/>
      <c r="S464" s="211"/>
      <c r="T464" s="211"/>
      <c r="U464" s="182"/>
      <c r="V464" s="182"/>
      <c r="W464" s="182"/>
      <c r="Y464" s="16"/>
      <c r="Z464" s="14"/>
      <c r="AA464" s="14"/>
      <c r="AB464" s="31"/>
      <c r="AC464" s="31"/>
      <c r="AD464" s="32"/>
      <c r="AE464" s="108"/>
      <c r="AF464" s="107"/>
      <c r="AG464" s="108"/>
      <c r="AH464" s="108"/>
      <c r="AI464" s="108"/>
      <c r="AJ464" s="108"/>
      <c r="AK464" s="107"/>
      <c r="AL464" s="107" t="s">
        <v>118</v>
      </c>
      <c r="AM464" s="112" t="s">
        <v>22</v>
      </c>
      <c r="AN464" s="112" t="s">
        <v>22</v>
      </c>
      <c r="AO464" s="112" t="s">
        <v>22</v>
      </c>
      <c r="AP464" s="112" t="s">
        <v>22</v>
      </c>
      <c r="AQ464" s="112" t="s">
        <v>22</v>
      </c>
      <c r="AR464" s="112" t="s">
        <v>22</v>
      </c>
      <c r="AS464" s="112" t="s">
        <v>22</v>
      </c>
      <c r="AT464" s="107" t="str">
        <f>IF(AI453=0,"",AH453)</f>
        <v>Manuel Santos</v>
      </c>
      <c r="AU464" s="107" t="str">
        <f>IF(AI453=0,"",AH453)</f>
        <v>Manuel Santos</v>
      </c>
      <c r="AV464" s="108" t="str">
        <f>IF(AI450=0,"",AH450)</f>
        <v>Carolina Vilarigues</v>
      </c>
      <c r="AW464" s="109" t="str">
        <f>AB440</f>
        <v/>
      </c>
      <c r="AX464" s="109" t="str">
        <f>AC442</f>
        <v/>
      </c>
      <c r="AY464" s="137"/>
      <c r="AZ464" s="14"/>
      <c r="BA464" s="14"/>
      <c r="BB464" s="14"/>
      <c r="BC464" s="14"/>
      <c r="BD464" s="14"/>
      <c r="BE464" s="14"/>
      <c r="BF464" s="14"/>
      <c r="BG464" s="140"/>
      <c r="BH464" s="108"/>
      <c r="BI464" s="14"/>
    </row>
    <row r="465" spans="1:61" ht="15" customHeight="1" x14ac:dyDescent="0.25">
      <c r="Y465" s="16"/>
      <c r="Z465" s="14"/>
      <c r="AA465" s="14"/>
      <c r="AB465" s="31"/>
      <c r="AC465" s="31"/>
      <c r="AD465" s="32"/>
      <c r="AE465" s="108"/>
      <c r="AF465" s="107"/>
      <c r="AG465" s="108"/>
      <c r="AH465" s="108"/>
      <c r="AI465" s="108"/>
      <c r="AJ465" s="108"/>
      <c r="AK465" s="107"/>
      <c r="AL465" s="107" t="s">
        <v>119</v>
      </c>
      <c r="AM465" s="112" t="s">
        <v>22</v>
      </c>
      <c r="AN465" s="112" t="s">
        <v>22</v>
      </c>
      <c r="AO465" s="112" t="s">
        <v>22</v>
      </c>
      <c r="AP465" s="112" t="s">
        <v>22</v>
      </c>
      <c r="AQ465" s="112" t="s">
        <v>22</v>
      </c>
      <c r="AR465" s="112" t="s">
        <v>22</v>
      </c>
      <c r="AS465" s="112" t="s">
        <v>22</v>
      </c>
      <c r="AT465" s="107" t="e">
        <f>IF(AI443=0,"",AH443)</f>
        <v>#N/A</v>
      </c>
      <c r="AU465" s="107" t="e">
        <f>IF(AI443=0,"",AH443)</f>
        <v>#N/A</v>
      </c>
      <c r="AV465" s="108" t="e">
        <f>IF(AI443=0,"",AH443)</f>
        <v>#N/A</v>
      </c>
      <c r="AW465" s="108" t="e">
        <f>IF(AI443=0,"",AH443)</f>
        <v>#N/A</v>
      </c>
      <c r="AX465" s="108" t="e">
        <f>IF(AI443=0,"",AH443)</f>
        <v>#N/A</v>
      </c>
      <c r="AY465" s="137"/>
      <c r="AZ465" s="14"/>
      <c r="BA465" s="14"/>
      <c r="BB465" s="14"/>
      <c r="BC465" s="14"/>
      <c r="BD465" s="14"/>
      <c r="BE465" s="14"/>
      <c r="BF465" s="14"/>
      <c r="BG465" s="140"/>
      <c r="BH465" s="108"/>
      <c r="BI465" s="14"/>
    </row>
    <row r="466" spans="1:61" ht="15" customHeight="1" x14ac:dyDescent="0.25">
      <c r="Y466" s="16"/>
      <c r="Z466" s="14"/>
      <c r="AA466" s="14"/>
      <c r="AB466" s="31"/>
      <c r="AC466" s="31"/>
      <c r="AD466" s="32"/>
      <c r="AE466" s="14"/>
      <c r="AF466" s="16"/>
      <c r="AG466" s="14"/>
      <c r="AH466" s="14"/>
      <c r="AI466" s="14"/>
      <c r="AJ466" s="14"/>
      <c r="AK466" s="16"/>
      <c r="AL466" s="107" t="s">
        <v>120</v>
      </c>
      <c r="AM466" s="112" t="s">
        <v>22</v>
      </c>
      <c r="AN466" s="112" t="s">
        <v>22</v>
      </c>
      <c r="AO466" s="112" t="s">
        <v>22</v>
      </c>
      <c r="AP466" s="112" t="s">
        <v>22</v>
      </c>
      <c r="AQ466" s="112" t="s">
        <v>22</v>
      </c>
      <c r="AR466" s="112" t="s">
        <v>22</v>
      </c>
      <c r="AS466" s="112" t="s">
        <v>22</v>
      </c>
      <c r="AT466" s="107" t="e">
        <f>IF(AI444=0,"",AH444)</f>
        <v>#N/A</v>
      </c>
      <c r="AU466" s="107" t="e">
        <f>IF(AI444=0,"",AH444)</f>
        <v>#N/A</v>
      </c>
      <c r="AV466" s="108" t="e">
        <f>IF(AI444=0,"",AH444)</f>
        <v>#N/A</v>
      </c>
      <c r="AW466" s="108" t="e">
        <f>IF(AI444=0,"",AH444)</f>
        <v>#N/A</v>
      </c>
      <c r="AX466" s="108" t="e">
        <f>IF(AI444=0,"",AH444)</f>
        <v>#N/A</v>
      </c>
      <c r="AY466" s="137"/>
      <c r="AZ466" s="14"/>
      <c r="BA466" s="14"/>
      <c r="BB466" s="14"/>
      <c r="BC466" s="14"/>
      <c r="BD466" s="14"/>
      <c r="BE466" s="14"/>
      <c r="BF466" s="14"/>
      <c r="BG466" s="140"/>
      <c r="BH466" s="108"/>
      <c r="BI466" s="14"/>
    </row>
    <row r="467" spans="1:61" ht="18" customHeight="1" x14ac:dyDescent="0.25">
      <c r="A467" s="122" t="s">
        <v>23</v>
      </c>
      <c r="B467" s="122" t="s">
        <v>87</v>
      </c>
      <c r="C467" s="212" t="s">
        <v>25</v>
      </c>
      <c r="D467" s="213"/>
      <c r="E467" s="122" t="s">
        <v>88</v>
      </c>
      <c r="F467" s="214" t="s">
        <v>17</v>
      </c>
      <c r="G467" s="215"/>
      <c r="I467" s="122" t="s">
        <v>23</v>
      </c>
      <c r="J467" s="122" t="s">
        <v>89</v>
      </c>
      <c r="K467" s="212" t="s">
        <v>25</v>
      </c>
      <c r="L467" s="213"/>
      <c r="M467" s="216" t="s">
        <v>90</v>
      </c>
      <c r="N467" s="217"/>
      <c r="O467" s="217"/>
      <c r="P467" s="217"/>
      <c r="Q467" s="214" t="s">
        <v>17</v>
      </c>
      <c r="R467" s="215"/>
      <c r="Y467" s="16"/>
      <c r="Z467" s="14"/>
      <c r="AA467" s="108" t="s">
        <v>64</v>
      </c>
      <c r="AB467" s="107" t="s">
        <v>33</v>
      </c>
      <c r="AC467" s="107" t="s">
        <v>91</v>
      </c>
      <c r="AD467" s="108" t="s">
        <v>64</v>
      </c>
      <c r="AE467" s="14"/>
      <c r="AF467" s="16"/>
      <c r="AG467" s="14"/>
      <c r="AH467" s="14"/>
      <c r="AI467" s="14"/>
      <c r="AJ467" s="14"/>
      <c r="AK467" s="16"/>
      <c r="AL467" s="107" t="s">
        <v>121</v>
      </c>
      <c r="AM467" s="112" t="s">
        <v>22</v>
      </c>
      <c r="AN467" s="112" t="s">
        <v>22</v>
      </c>
      <c r="AO467" s="112" t="s">
        <v>22</v>
      </c>
      <c r="AP467" s="112" t="s">
        <v>22</v>
      </c>
      <c r="AQ467" s="112" t="s">
        <v>22</v>
      </c>
      <c r="AR467" s="112" t="s">
        <v>22</v>
      </c>
      <c r="AS467" s="112" t="s">
        <v>22</v>
      </c>
      <c r="AT467" s="107" t="str">
        <f>IF(AI450=0,"",AH450)</f>
        <v>Carolina Vilarigues</v>
      </c>
      <c r="AU467" s="107" t="str">
        <f>IF(AI450=0,"",AH450)</f>
        <v>Carolina Vilarigues</v>
      </c>
      <c r="AV467" s="108" t="e">
        <f>IF(AI447=0,"",AH447)</f>
        <v>#N/A</v>
      </c>
      <c r="AW467" s="108" t="e">
        <f>IF(AI447=0,"",AH447)</f>
        <v>#N/A</v>
      </c>
      <c r="AX467" s="109" t="str">
        <f>AB443</f>
        <v/>
      </c>
      <c r="AY467" s="137"/>
      <c r="AZ467" s="14"/>
      <c r="BA467" s="14"/>
      <c r="BB467" s="14"/>
      <c r="BC467" s="14"/>
      <c r="BD467" s="14"/>
      <c r="BE467" s="14"/>
      <c r="BF467" s="14"/>
      <c r="BG467" s="140"/>
      <c r="BH467" s="108"/>
      <c r="BI467" s="14"/>
    </row>
    <row r="468" spans="1:61" ht="18" customHeight="1" x14ac:dyDescent="0.25">
      <c r="A468" s="123" t="s">
        <v>33</v>
      </c>
      <c r="B468" s="114" t="str">
        <f>IFERROR(VLOOKUP("S11",AL438:AX483,(AF435+1),FALSE),"")</f>
        <v>Sergio Ramos</v>
      </c>
      <c r="C468" s="115">
        <v>2</v>
      </c>
      <c r="D468" s="116">
        <v>3</v>
      </c>
      <c r="E468" s="114" t="str">
        <f>IFERROR(VLOOKUP("S12",AL438:AX483,(AF435+1),FALSE),"")</f>
        <v>Nuno Noronha</v>
      </c>
      <c r="F468" s="54"/>
      <c r="G468" s="55"/>
      <c r="I468" s="123" t="s">
        <v>125</v>
      </c>
      <c r="J468" s="114" t="str">
        <f>VLOOKUP("Z11",AL438:AX483,(AF435+1),FALSE)</f>
        <v>Nuno Noronha</v>
      </c>
      <c r="K468" s="115">
        <v>0</v>
      </c>
      <c r="L468" s="116">
        <v>1</v>
      </c>
      <c r="M468" s="189" t="str">
        <f>VLOOKUP("Z12",AL438:AX483,(AF435+1),FALSE)</f>
        <v>Ricardo José</v>
      </c>
      <c r="N468" s="190"/>
      <c r="O468" s="190"/>
      <c r="P468" s="191"/>
      <c r="Q468" s="54"/>
      <c r="R468" s="55"/>
      <c r="Y468" s="16"/>
      <c r="Z468" s="14"/>
      <c r="AA468" s="109" t="s">
        <v>33</v>
      </c>
      <c r="AB468" s="109" t="str">
        <f>IF(D468="","",IF(C468&gt;D468,B468,IF(C468=D468,(IF(F468&gt;G468,B468,IF(G468&gt;F468,E468,"Shoot no jogo S1"))),E468)))</f>
        <v>Nuno Noronha</v>
      </c>
      <c r="AC468" s="109" t="str">
        <f>IF(L468="","",IF(K468&gt;L468,J468,IF(K468=L468,(IF(Q468&gt;R468,J468,IF(R468&gt;Q468,M468,"Shoot na Final"))),M468)))</f>
        <v>Ricardo José</v>
      </c>
      <c r="AD468" s="117" t="s">
        <v>91</v>
      </c>
      <c r="AE468" s="14"/>
      <c r="AF468" s="16"/>
      <c r="AG468" s="14"/>
      <c r="AH468" s="14"/>
      <c r="AI468" s="14"/>
      <c r="AJ468" s="14"/>
      <c r="AK468" s="16"/>
      <c r="AL468" s="107" t="s">
        <v>122</v>
      </c>
      <c r="AM468" s="112" t="s">
        <v>22</v>
      </c>
      <c r="AN468" s="112" t="s">
        <v>22</v>
      </c>
      <c r="AO468" s="112" t="s">
        <v>22</v>
      </c>
      <c r="AP468" s="112" t="s">
        <v>22</v>
      </c>
      <c r="AQ468" s="112" t="s">
        <v>22</v>
      </c>
      <c r="AR468" s="112" t="s">
        <v>22</v>
      </c>
      <c r="AS468" s="112" t="s">
        <v>22</v>
      </c>
      <c r="AT468" s="107" t="e">
        <f>IF(AI457=0,"",AH457)</f>
        <v>#N/A</v>
      </c>
      <c r="AU468" s="109" t="str">
        <f>AB440</f>
        <v/>
      </c>
      <c r="AV468" s="109" t="str">
        <f>AB441</f>
        <v/>
      </c>
      <c r="AW468" s="109" t="str">
        <f>AC442</f>
        <v/>
      </c>
      <c r="AX468" s="109" t="str">
        <f>AC443</f>
        <v/>
      </c>
      <c r="AY468" s="137"/>
      <c r="AZ468" s="14"/>
      <c r="BA468" s="14"/>
      <c r="BB468" s="14"/>
      <c r="BC468" s="14"/>
      <c r="BD468" s="14"/>
      <c r="BE468" s="14"/>
      <c r="BF468" s="14"/>
      <c r="BG468" s="140"/>
      <c r="BH468" s="108"/>
      <c r="BI468" s="14"/>
    </row>
    <row r="469" spans="1:61" ht="18" customHeight="1" x14ac:dyDescent="0.25">
      <c r="A469" s="123" t="s">
        <v>34</v>
      </c>
      <c r="B469" s="114" t="str">
        <f>IFERROR(VLOOKUP("S21",AL438:AX483,(AF435+1),FALSE),"")</f>
        <v>Ricardo José</v>
      </c>
      <c r="C469" s="118">
        <v>3</v>
      </c>
      <c r="D469" s="119">
        <v>0</v>
      </c>
      <c r="E469" s="114" t="str">
        <f>IFERROR(VLOOKUP("S22",AL438:AX483,(AF435+1),FALSE),"")</f>
        <v>Manuel Santos</v>
      </c>
      <c r="F469" s="75"/>
      <c r="G469" s="76"/>
      <c r="J469" s="124" t="str">
        <f>IF(L468="","",IF(K468&gt;L468,"VENCEDOR",IF(K468=L468,(IF(Q468&gt;R468,"VENCEDOR",IF(R468&gt;Q468,"--","Shoot"))),"--")))</f>
        <v>--</v>
      </c>
      <c r="M469" s="208" t="str">
        <f>IF(L468="","",IF(K468&gt;L468,"--",IF(K468=L468,(IF(Q468&gt;R468,"--",IF(R468&gt;Q468,"VENCEDOR","Shoot"))),"VENCEDOR")))</f>
        <v>VENCEDOR</v>
      </c>
      <c r="N469" s="209"/>
      <c r="O469" s="209"/>
      <c r="P469" s="210"/>
      <c r="Y469" s="16"/>
      <c r="Z469" s="14"/>
      <c r="AA469" s="109" t="s">
        <v>34</v>
      </c>
      <c r="AB469" s="109" t="str">
        <f>IF(D469="","",IF(C469&gt;D469,B469,IF(C469=D469,(IF(F469&gt;G469,B469,IF(G469&gt;F469,E469,"Shoot no jogo S2"))),E469)))</f>
        <v>Ricardo José</v>
      </c>
      <c r="AC469" s="125" t="s">
        <v>22</v>
      </c>
      <c r="AD469" s="126" t="s">
        <v>22</v>
      </c>
      <c r="AE469" s="14"/>
      <c r="AF469" s="16"/>
      <c r="AG469" s="14"/>
      <c r="AH469" s="14"/>
      <c r="AI469" s="14"/>
      <c r="AJ469" s="14"/>
      <c r="AK469" s="16"/>
      <c r="AL469" s="107" t="s">
        <v>123</v>
      </c>
      <c r="AM469" s="112" t="s">
        <v>22</v>
      </c>
      <c r="AN469" s="112" t="s">
        <v>22</v>
      </c>
      <c r="AO469" s="112" t="s">
        <v>22</v>
      </c>
      <c r="AP469" s="112" t="s">
        <v>22</v>
      </c>
      <c r="AQ469" s="112" t="s">
        <v>22</v>
      </c>
      <c r="AR469" s="112" t="s">
        <v>22</v>
      </c>
      <c r="AS469" s="112" t="s">
        <v>22</v>
      </c>
      <c r="AT469" s="107" t="str">
        <f>IF(AI439=0,"",AH439)</f>
        <v>Ricardo Pavão</v>
      </c>
      <c r="AU469" s="107" t="str">
        <f>IF(AI439=0,"",AH439)</f>
        <v>Ricardo Pavão</v>
      </c>
      <c r="AV469" s="108" t="str">
        <f>IF(AI439=0,"",AH439)</f>
        <v>Ricardo Pavão</v>
      </c>
      <c r="AW469" s="108" t="str">
        <f>IF(AI439=0,"",AH439)</f>
        <v>Ricardo Pavão</v>
      </c>
      <c r="AX469" s="108" t="str">
        <f>IF(AI439=0,"",AH439)</f>
        <v>Ricardo Pavão</v>
      </c>
      <c r="AY469" s="137"/>
      <c r="AZ469" s="14"/>
      <c r="BA469" s="14"/>
      <c r="BB469" s="14"/>
      <c r="BC469" s="14"/>
      <c r="BD469" s="14"/>
      <c r="BE469" s="14"/>
      <c r="BF469" s="14"/>
      <c r="BG469" s="140"/>
      <c r="BH469" s="108"/>
      <c r="BI469" s="14"/>
    </row>
    <row r="470" spans="1:61" ht="18" customHeight="1" x14ac:dyDescent="0.25">
      <c r="Y470" s="16"/>
      <c r="Z470" s="14"/>
      <c r="AA470" s="108" t="s">
        <v>64</v>
      </c>
      <c r="AB470" s="107" t="s">
        <v>34</v>
      </c>
      <c r="AC470" s="125" t="s">
        <v>22</v>
      </c>
      <c r="AD470" s="108" t="s">
        <v>64</v>
      </c>
      <c r="AE470" s="14"/>
      <c r="AF470" s="16"/>
      <c r="AG470" s="14"/>
      <c r="AH470" s="14"/>
      <c r="AI470" s="14"/>
      <c r="AJ470" s="14"/>
      <c r="AK470" s="16"/>
      <c r="AL470" s="107" t="s">
        <v>124</v>
      </c>
      <c r="AM470" s="112" t="s">
        <v>22</v>
      </c>
      <c r="AN470" s="112" t="s">
        <v>22</v>
      </c>
      <c r="AO470" s="112" t="s">
        <v>22</v>
      </c>
      <c r="AP470" s="108" t="str">
        <f>IF(AI438=0,"",AH438)</f>
        <v>Sergio Ramos</v>
      </c>
      <c r="AQ470" s="108" t="str">
        <f>IF(AI438=0,"",AH438)</f>
        <v>Sergio Ramos</v>
      </c>
      <c r="AR470" s="108" t="str">
        <f>IF(AI438=0,"",AH438)</f>
        <v>Sergio Ramos</v>
      </c>
      <c r="AS470" s="107" t="str">
        <f>IF(AI438=0,"",AH438)</f>
        <v>Sergio Ramos</v>
      </c>
      <c r="AT470" s="109" t="str">
        <f>AB450</f>
        <v/>
      </c>
      <c r="AU470" s="109" t="str">
        <f>AB450</f>
        <v/>
      </c>
      <c r="AV470" s="109" t="str">
        <f>AB450</f>
        <v/>
      </c>
      <c r="AW470" s="109" t="str">
        <f>AB450</f>
        <v/>
      </c>
      <c r="AX470" s="109" t="str">
        <f>AB450</f>
        <v/>
      </c>
      <c r="AY470" s="137"/>
      <c r="AZ470" s="14"/>
      <c r="BA470" s="14"/>
      <c r="BB470" s="14"/>
      <c r="BC470" s="14"/>
      <c r="BD470" s="14"/>
      <c r="BE470" s="14"/>
      <c r="BF470" s="14"/>
      <c r="BG470" s="140"/>
      <c r="BH470" s="108"/>
      <c r="BI470" s="14"/>
    </row>
    <row r="471" spans="1:61" ht="18" customHeight="1" x14ac:dyDescent="0.25">
      <c r="Y471" s="16"/>
      <c r="Z471" s="14"/>
      <c r="AA471" s="14"/>
      <c r="AB471" s="31"/>
      <c r="AC471" s="31"/>
      <c r="AD471" s="32"/>
      <c r="AE471" s="14"/>
      <c r="AF471" s="16"/>
      <c r="AG471" s="14"/>
      <c r="AH471" s="14"/>
      <c r="AI471" s="14"/>
      <c r="AJ471" s="14"/>
      <c r="AK471" s="16"/>
      <c r="AL471" s="107" t="s">
        <v>126</v>
      </c>
      <c r="AM471" s="112" t="s">
        <v>22</v>
      </c>
      <c r="AN471" s="112" t="s">
        <v>22</v>
      </c>
      <c r="AO471" s="112" t="s">
        <v>22</v>
      </c>
      <c r="AP471" s="108" t="str">
        <f>IF(AI452=0,"",AH452)</f>
        <v>Nuno Henriques</v>
      </c>
      <c r="AQ471" s="109" t="str">
        <f>AB440</f>
        <v/>
      </c>
      <c r="AR471" s="109" t="str">
        <f>AC441</f>
        <v/>
      </c>
      <c r="AS471" s="109" t="str">
        <f>AC442</f>
        <v/>
      </c>
      <c r="AT471" s="109" t="str">
        <f>AC450</f>
        <v/>
      </c>
      <c r="AU471" s="109" t="str">
        <f>AC450</f>
        <v/>
      </c>
      <c r="AV471" s="109" t="str">
        <f>AC450</f>
        <v/>
      </c>
      <c r="AW471" s="109" t="str">
        <f>AC450</f>
        <v/>
      </c>
      <c r="AX471" s="109" t="str">
        <f>AC450</f>
        <v/>
      </c>
      <c r="AY471" s="137"/>
      <c r="AZ471" s="14"/>
      <c r="BA471" s="14"/>
      <c r="BB471" s="14"/>
      <c r="BC471" s="14"/>
      <c r="BD471" s="14"/>
      <c r="BE471" s="14"/>
      <c r="BF471" s="14"/>
      <c r="BG471" s="140"/>
      <c r="BH471" s="108"/>
      <c r="BI471" s="14"/>
    </row>
    <row r="472" spans="1:61" ht="18" hidden="1" customHeight="1" x14ac:dyDescent="0.25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6"/>
      <c r="Z472" s="14"/>
      <c r="AA472" s="14"/>
      <c r="AB472" s="31"/>
      <c r="AC472" s="31"/>
      <c r="AD472" s="32"/>
      <c r="AE472" s="14"/>
      <c r="AF472" s="16"/>
      <c r="AG472" s="14"/>
      <c r="AH472" s="14"/>
      <c r="AI472" s="14"/>
      <c r="AJ472" s="14"/>
      <c r="AK472" s="16"/>
      <c r="AL472" s="107" t="s">
        <v>127</v>
      </c>
      <c r="AM472" s="112" t="s">
        <v>22</v>
      </c>
      <c r="AN472" s="112" t="s">
        <v>22</v>
      </c>
      <c r="AO472" s="112" t="s">
        <v>22</v>
      </c>
      <c r="AP472" s="108" t="str">
        <f>IF(AI451=0,"",AH451)</f>
        <v>Luis Abreu</v>
      </c>
      <c r="AQ472" s="108" t="e">
        <f>IF(AI442=0,"",AH442)</f>
        <v>#N/A</v>
      </c>
      <c r="AR472" s="109" t="str">
        <f>AB440</f>
        <v/>
      </c>
      <c r="AS472" s="109" t="str">
        <f>AB441</f>
        <v/>
      </c>
      <c r="AT472" s="109" t="str">
        <f>AB451</f>
        <v/>
      </c>
      <c r="AU472" s="109" t="str">
        <f>AB451</f>
        <v/>
      </c>
      <c r="AV472" s="109" t="str">
        <f>AB451</f>
        <v/>
      </c>
      <c r="AW472" s="109" t="str">
        <f>AB451</f>
        <v/>
      </c>
      <c r="AX472" s="109" t="str">
        <f>AB451</f>
        <v/>
      </c>
      <c r="AY472" s="137"/>
      <c r="AZ472" s="14"/>
      <c r="BA472" s="14"/>
      <c r="BB472" s="14"/>
      <c r="BC472" s="14"/>
      <c r="BD472" s="14"/>
      <c r="BE472" s="14"/>
      <c r="BF472" s="14"/>
      <c r="BG472" s="140"/>
      <c r="BH472" s="108"/>
      <c r="BI472" s="14"/>
    </row>
    <row r="473" spans="1:61" ht="18" hidden="1" customHeight="1" x14ac:dyDescent="0.25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6"/>
      <c r="Z473" s="14"/>
      <c r="AA473" s="14"/>
      <c r="AB473" s="31"/>
      <c r="AC473" s="31"/>
      <c r="AD473" s="32"/>
      <c r="AE473" s="14"/>
      <c r="AF473" s="16"/>
      <c r="AG473" s="14"/>
      <c r="AH473" s="14"/>
      <c r="AI473" s="14"/>
      <c r="AJ473" s="14"/>
      <c r="AK473" s="16"/>
      <c r="AL473" s="107" t="s">
        <v>128</v>
      </c>
      <c r="AM473" s="112" t="s">
        <v>22</v>
      </c>
      <c r="AN473" s="112" t="s">
        <v>22</v>
      </c>
      <c r="AO473" s="112" t="s">
        <v>22</v>
      </c>
      <c r="AP473" s="108" t="str">
        <f>IF(AI441=0,"",AH441)</f>
        <v>Nuno Noronha</v>
      </c>
      <c r="AQ473" s="108" t="str">
        <f>IF(AI441=0,"",AH441)</f>
        <v>Nuno Noronha</v>
      </c>
      <c r="AR473" s="108" t="str">
        <f>IF(AI441=0,"",AH441)</f>
        <v>Nuno Noronha</v>
      </c>
      <c r="AS473" s="109" t="str">
        <f>AC440</f>
        <v/>
      </c>
      <c r="AT473" s="109" t="str">
        <f>AC451</f>
        <v/>
      </c>
      <c r="AU473" s="109" t="str">
        <f>AC451</f>
        <v/>
      </c>
      <c r="AV473" s="109" t="str">
        <f>AC451</f>
        <v/>
      </c>
      <c r="AW473" s="109" t="str">
        <f>AC451</f>
        <v/>
      </c>
      <c r="AX473" s="109" t="str">
        <f>AC451</f>
        <v/>
      </c>
      <c r="AY473" s="137"/>
      <c r="AZ473" s="14"/>
      <c r="BA473" s="14"/>
      <c r="BB473" s="14"/>
      <c r="BC473" s="14"/>
      <c r="BD473" s="14"/>
      <c r="BE473" s="14"/>
      <c r="BF473" s="14"/>
      <c r="BG473" s="140"/>
      <c r="BH473" s="108"/>
      <c r="BI473" s="14"/>
    </row>
    <row r="474" spans="1:61" ht="18" hidden="1" customHeight="1" x14ac:dyDescent="0.25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6"/>
      <c r="Z474" s="14"/>
      <c r="AA474" s="14"/>
      <c r="AB474" s="31"/>
      <c r="AC474" s="31"/>
      <c r="AD474" s="32"/>
      <c r="AE474" s="14"/>
      <c r="AF474" s="16"/>
      <c r="AG474" s="14"/>
      <c r="AH474" s="14"/>
      <c r="AI474" s="14"/>
      <c r="AJ474" s="14"/>
      <c r="AK474" s="16"/>
      <c r="AL474" s="107" t="s">
        <v>129</v>
      </c>
      <c r="AM474" s="112" t="s">
        <v>22</v>
      </c>
      <c r="AN474" s="112" t="s">
        <v>22</v>
      </c>
      <c r="AO474" s="112" t="s">
        <v>22</v>
      </c>
      <c r="AP474" s="108" t="str">
        <f>IF(AI440=0,"",AH440)</f>
        <v>Ricardo José</v>
      </c>
      <c r="AQ474" s="108" t="str">
        <f>IF(AI440=0,"",AH440)</f>
        <v>Ricardo José</v>
      </c>
      <c r="AR474" s="108" t="str">
        <f>IF(AI440=0,"",AH440)</f>
        <v>Ricardo José</v>
      </c>
      <c r="AS474" s="109" t="str">
        <f>AB440</f>
        <v/>
      </c>
      <c r="AT474" s="109" t="str">
        <f>AB452</f>
        <v/>
      </c>
      <c r="AU474" s="109" t="str">
        <f>AB452</f>
        <v/>
      </c>
      <c r="AV474" s="109" t="str">
        <f>AB452</f>
        <v/>
      </c>
      <c r="AW474" s="109" t="str">
        <f>AB452</f>
        <v/>
      </c>
      <c r="AX474" s="109" t="str">
        <f>AB452</f>
        <v/>
      </c>
      <c r="AY474" s="137"/>
      <c r="AZ474" s="14"/>
      <c r="BA474" s="14"/>
      <c r="BB474" s="14"/>
      <c r="BC474" s="14"/>
      <c r="BD474" s="14"/>
      <c r="BE474" s="14"/>
      <c r="BF474" s="14"/>
      <c r="BG474" s="140"/>
      <c r="BH474" s="108"/>
      <c r="BI474" s="14"/>
    </row>
    <row r="475" spans="1:61" ht="18" hidden="1" customHeight="1" x14ac:dyDescent="0.25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6"/>
      <c r="Z475" s="14"/>
      <c r="AA475" s="14"/>
      <c r="AB475" s="31"/>
      <c r="AC475" s="31"/>
      <c r="AD475" s="32"/>
      <c r="AE475" s="14"/>
      <c r="AF475" s="16"/>
      <c r="AG475" s="14"/>
      <c r="AH475" s="14"/>
      <c r="AI475" s="14"/>
      <c r="AJ475" s="14"/>
      <c r="AK475" s="16"/>
      <c r="AL475" s="107" t="s">
        <v>130</v>
      </c>
      <c r="AM475" s="112" t="s">
        <v>22</v>
      </c>
      <c r="AN475" s="112" t="s">
        <v>22</v>
      </c>
      <c r="AO475" s="112" t="s">
        <v>22</v>
      </c>
      <c r="AP475" s="108" t="str">
        <f>IF(AI450=0,"",AH450)</f>
        <v>Carolina Vilarigues</v>
      </c>
      <c r="AQ475" s="108" t="str">
        <f>IF(AI450=0,"",AH450)</f>
        <v>Carolina Vilarigues</v>
      </c>
      <c r="AR475" s="109" t="str">
        <f>AC440</f>
        <v/>
      </c>
      <c r="AS475" s="109" t="str">
        <f>AC441</f>
        <v/>
      </c>
      <c r="AT475" s="109" t="str">
        <f>AC452</f>
        <v/>
      </c>
      <c r="AU475" s="109" t="str">
        <f>AC452</f>
        <v/>
      </c>
      <c r="AV475" s="109" t="str">
        <f>AC452</f>
        <v/>
      </c>
      <c r="AW475" s="109" t="str">
        <f>AC452</f>
        <v/>
      </c>
      <c r="AX475" s="109" t="str">
        <f>AC452</f>
        <v/>
      </c>
      <c r="AY475" s="137"/>
      <c r="AZ475" s="14"/>
      <c r="BA475" s="14"/>
      <c r="BB475" s="14"/>
      <c r="BC475" s="14"/>
      <c r="BD475" s="14"/>
      <c r="BE475" s="14"/>
      <c r="BF475" s="14"/>
      <c r="BG475" s="140"/>
      <c r="BH475" s="108"/>
      <c r="BI475" s="14"/>
    </row>
    <row r="476" spans="1:61" hidden="1" x14ac:dyDescent="0.25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6"/>
      <c r="Z476" s="14"/>
      <c r="AA476" s="14"/>
      <c r="AB476" s="31"/>
      <c r="AC476" s="31"/>
      <c r="AD476" s="32"/>
      <c r="AE476" s="14"/>
      <c r="AF476" s="16"/>
      <c r="AG476" s="14"/>
      <c r="AH476" s="14"/>
      <c r="AI476" s="14"/>
      <c r="AJ476" s="14"/>
      <c r="AK476" s="16"/>
      <c r="AL476" s="107" t="s">
        <v>131</v>
      </c>
      <c r="AM476" s="112" t="s">
        <v>22</v>
      </c>
      <c r="AN476" s="112" t="s">
        <v>22</v>
      </c>
      <c r="AO476" s="112" t="s">
        <v>22</v>
      </c>
      <c r="AP476" s="108" t="str">
        <f>IF(AI453=0,"",AH453)</f>
        <v>Manuel Santos</v>
      </c>
      <c r="AQ476" s="109" t="str">
        <f>AC440</f>
        <v/>
      </c>
      <c r="AR476" s="109" t="str">
        <f>AB441</f>
        <v/>
      </c>
      <c r="AS476" s="109" t="str">
        <f>AB442</f>
        <v/>
      </c>
      <c r="AT476" s="109" t="str">
        <f>AB453</f>
        <v/>
      </c>
      <c r="AU476" s="109" t="str">
        <f>AB453</f>
        <v/>
      </c>
      <c r="AV476" s="109" t="str">
        <f>AB453</f>
        <v/>
      </c>
      <c r="AW476" s="109" t="str">
        <f>AB453</f>
        <v/>
      </c>
      <c r="AX476" s="109" t="str">
        <f>AB453</f>
        <v/>
      </c>
      <c r="AY476" s="137"/>
      <c r="AZ476" s="14"/>
      <c r="BA476" s="14"/>
      <c r="BB476" s="14"/>
      <c r="BC476" s="14"/>
      <c r="BD476" s="14"/>
      <c r="BE476" s="14"/>
      <c r="BF476" s="14"/>
      <c r="BG476" s="140"/>
      <c r="BH476" s="108"/>
      <c r="BI476" s="14"/>
    </row>
    <row r="477" spans="1:61" hidden="1" x14ac:dyDescent="0.25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6"/>
      <c r="Z477" s="14"/>
      <c r="AA477" s="14"/>
      <c r="AB477" s="31"/>
      <c r="AC477" s="31"/>
      <c r="AD477" s="32"/>
      <c r="AE477" s="14"/>
      <c r="AF477" s="16"/>
      <c r="AG477" s="14"/>
      <c r="AH477" s="14"/>
      <c r="AI477" s="14"/>
      <c r="AJ477" s="14"/>
      <c r="AK477" s="16"/>
      <c r="AL477" s="127" t="s">
        <v>132</v>
      </c>
      <c r="AM477" s="128" t="s">
        <v>22</v>
      </c>
      <c r="AN477" s="128" t="s">
        <v>22</v>
      </c>
      <c r="AO477" s="128" t="s">
        <v>22</v>
      </c>
      <c r="AP477" s="111" t="str">
        <f>IF(AI439=0,"",AH439)</f>
        <v>Ricardo Pavão</v>
      </c>
      <c r="AQ477" s="111" t="str">
        <f>IF(AI439=0,"",AH439)</f>
        <v>Ricardo Pavão</v>
      </c>
      <c r="AR477" s="111" t="str">
        <f>IF(AI439=0,"",AH439)</f>
        <v>Ricardo Pavão</v>
      </c>
      <c r="AS477" s="127" t="str">
        <f>IF(AI439=0,"",AH439)</f>
        <v>Ricardo Pavão</v>
      </c>
      <c r="AT477" s="109" t="str">
        <f>AC453</f>
        <v/>
      </c>
      <c r="AU477" s="129" t="str">
        <f>AC453</f>
        <v/>
      </c>
      <c r="AV477" s="129" t="str">
        <f>AC453</f>
        <v/>
      </c>
      <c r="AW477" s="129" t="str">
        <f>AC453</f>
        <v/>
      </c>
      <c r="AX477" s="129" t="str">
        <f>AC453</f>
        <v/>
      </c>
      <c r="AY477" s="137"/>
      <c r="AZ477" s="14"/>
      <c r="BA477" s="14"/>
      <c r="BB477" s="14"/>
      <c r="BC477" s="14"/>
      <c r="BD477" s="14"/>
      <c r="BE477" s="14"/>
      <c r="BF477" s="14"/>
      <c r="BG477" s="140"/>
      <c r="BH477" s="108"/>
      <c r="BI477" s="14"/>
    </row>
    <row r="478" spans="1:61" hidden="1" x14ac:dyDescent="0.25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6"/>
      <c r="Z478" s="14"/>
      <c r="AA478" s="14"/>
      <c r="AB478" s="31"/>
      <c r="AC478" s="31"/>
      <c r="AD478" s="32"/>
      <c r="AE478" s="14"/>
      <c r="AF478" s="16"/>
      <c r="AG478" s="14"/>
      <c r="AH478" s="14"/>
      <c r="AI478" s="14"/>
      <c r="AJ478" s="14"/>
      <c r="AK478" s="16"/>
      <c r="AL478" s="127" t="s">
        <v>133</v>
      </c>
      <c r="AM478" s="128" t="s">
        <v>22</v>
      </c>
      <c r="AN478" s="129" t="str">
        <f>IF(AI438=0,"",AH438)</f>
        <v>Sergio Ramos</v>
      </c>
      <c r="AO478" s="129" t="str">
        <f>IF(AI438=0,"",AH438)</f>
        <v>Sergio Ramos</v>
      </c>
      <c r="AP478" s="129" t="str">
        <f>AB460</f>
        <v>Sergio Ramos</v>
      </c>
      <c r="AQ478" s="129" t="str">
        <f>AB460</f>
        <v>Sergio Ramos</v>
      </c>
      <c r="AR478" s="129" t="str">
        <f>AB460</f>
        <v>Sergio Ramos</v>
      </c>
      <c r="AS478" s="129" t="str">
        <f>AB460</f>
        <v>Sergio Ramos</v>
      </c>
      <c r="AT478" s="129" t="str">
        <f>AB460</f>
        <v>Sergio Ramos</v>
      </c>
      <c r="AU478" s="129" t="str">
        <f>AB460</f>
        <v>Sergio Ramos</v>
      </c>
      <c r="AV478" s="129" t="str">
        <f>AB460</f>
        <v>Sergio Ramos</v>
      </c>
      <c r="AW478" s="129" t="str">
        <f>AB460</f>
        <v>Sergio Ramos</v>
      </c>
      <c r="AX478" s="129" t="str">
        <f>AB460</f>
        <v>Sergio Ramos</v>
      </c>
      <c r="AY478" s="137"/>
      <c r="AZ478" s="14"/>
      <c r="BA478" s="14"/>
      <c r="BB478" s="14"/>
      <c r="BC478" s="14"/>
      <c r="BD478" s="14"/>
      <c r="BE478" s="14"/>
      <c r="BF478" s="14"/>
      <c r="BG478" s="140"/>
      <c r="BH478" s="108"/>
      <c r="BI478" s="14"/>
    </row>
    <row r="479" spans="1:61" hidden="1" x14ac:dyDescent="0.25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6"/>
      <c r="Z479" s="14"/>
      <c r="AA479" s="14"/>
      <c r="AB479" s="31"/>
      <c r="AC479" s="31"/>
      <c r="AD479" s="32"/>
      <c r="AE479" s="14"/>
      <c r="AF479" s="16"/>
      <c r="AG479" s="14"/>
      <c r="AH479" s="14"/>
      <c r="AI479" s="14"/>
      <c r="AJ479" s="14"/>
      <c r="AK479" s="16"/>
      <c r="AL479" s="127" t="s">
        <v>134</v>
      </c>
      <c r="AM479" s="128" t="s">
        <v>22</v>
      </c>
      <c r="AN479" s="129" t="str">
        <f>IF(AI451=0,"",AH451)</f>
        <v>Luis Abreu</v>
      </c>
      <c r="AO479" s="129" t="str">
        <f>AC440</f>
        <v/>
      </c>
      <c r="AP479" s="129" t="str">
        <f>AC460</f>
        <v>Nuno Noronha</v>
      </c>
      <c r="AQ479" s="129" t="str">
        <f>AC460</f>
        <v>Nuno Noronha</v>
      </c>
      <c r="AR479" s="129" t="str">
        <f>AC460</f>
        <v>Nuno Noronha</v>
      </c>
      <c r="AS479" s="129" t="str">
        <f>AC460</f>
        <v>Nuno Noronha</v>
      </c>
      <c r="AT479" s="129" t="str">
        <f>AC460</f>
        <v>Nuno Noronha</v>
      </c>
      <c r="AU479" s="129" t="str">
        <f>AC460</f>
        <v>Nuno Noronha</v>
      </c>
      <c r="AV479" s="129" t="str">
        <f>AC460</f>
        <v>Nuno Noronha</v>
      </c>
      <c r="AW479" s="129" t="str">
        <f>AC460</f>
        <v>Nuno Noronha</v>
      </c>
      <c r="AX479" s="129" t="str">
        <f>AC460</f>
        <v>Nuno Noronha</v>
      </c>
      <c r="AY479" s="137"/>
      <c r="AZ479" s="14"/>
      <c r="BA479" s="14"/>
      <c r="BB479" s="14"/>
      <c r="BC479" s="14"/>
      <c r="BD479" s="14"/>
      <c r="BE479" s="14"/>
      <c r="BF479" s="14"/>
      <c r="BG479" s="140"/>
      <c r="BH479" s="108"/>
      <c r="BI479" s="14"/>
    </row>
    <row r="480" spans="1:61" hidden="1" x14ac:dyDescent="0.25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6"/>
      <c r="Z480" s="14"/>
      <c r="AA480" s="14"/>
      <c r="AB480" s="31"/>
      <c r="AC480" s="31"/>
      <c r="AD480" s="32"/>
      <c r="AE480" s="14"/>
      <c r="AF480" s="16"/>
      <c r="AG480" s="14"/>
      <c r="AH480" s="14"/>
      <c r="AI480" s="14"/>
      <c r="AJ480" s="14"/>
      <c r="AK480" s="16"/>
      <c r="AL480" s="127" t="s">
        <v>135</v>
      </c>
      <c r="AM480" s="128" t="s">
        <v>22</v>
      </c>
      <c r="AN480" s="129" t="str">
        <f>IF(AI450=0,"",AH450)</f>
        <v>Carolina Vilarigues</v>
      </c>
      <c r="AO480" s="129" t="str">
        <f>AB440</f>
        <v/>
      </c>
      <c r="AP480" s="129" t="str">
        <f>AB461</f>
        <v>Ricardo José</v>
      </c>
      <c r="AQ480" s="129" t="str">
        <f>AB461</f>
        <v>Ricardo José</v>
      </c>
      <c r="AR480" s="129" t="str">
        <f>AB461</f>
        <v>Ricardo José</v>
      </c>
      <c r="AS480" s="129" t="str">
        <f>AB461</f>
        <v>Ricardo José</v>
      </c>
      <c r="AT480" s="129" t="str">
        <f>AB461</f>
        <v>Ricardo José</v>
      </c>
      <c r="AU480" s="129" t="str">
        <f>AB461</f>
        <v>Ricardo José</v>
      </c>
      <c r="AV480" s="129" t="str">
        <f>AB461</f>
        <v>Ricardo José</v>
      </c>
      <c r="AW480" s="129" t="str">
        <f>AB461</f>
        <v>Ricardo José</v>
      </c>
      <c r="AX480" s="129" t="str">
        <f>AB461</f>
        <v>Ricardo José</v>
      </c>
      <c r="AY480" s="145"/>
      <c r="AZ480" s="14"/>
      <c r="BA480" s="14"/>
      <c r="BB480" s="14"/>
      <c r="BC480" s="14"/>
      <c r="BD480" s="14"/>
      <c r="BE480" s="14"/>
      <c r="BF480" s="14"/>
      <c r="BG480" s="14"/>
      <c r="BH480" s="111"/>
      <c r="BI480" s="14"/>
    </row>
    <row r="481" spans="1:61" hidden="1" x14ac:dyDescent="0.25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6"/>
      <c r="Z481" s="14"/>
      <c r="AA481" s="14"/>
      <c r="AB481" s="31"/>
      <c r="AC481" s="31"/>
      <c r="AD481" s="32"/>
      <c r="AE481" s="14"/>
      <c r="AF481" s="16"/>
      <c r="AG481" s="14"/>
      <c r="AH481" s="14"/>
      <c r="AI481" s="14"/>
      <c r="AJ481" s="14"/>
      <c r="AK481" s="16"/>
      <c r="AL481" s="127" t="s">
        <v>136</v>
      </c>
      <c r="AM481" s="128" t="s">
        <v>22</v>
      </c>
      <c r="AN481" s="129" t="str">
        <f>IF(AI439=0,"",AH439)</f>
        <v>Ricardo Pavão</v>
      </c>
      <c r="AO481" s="129" t="str">
        <f>IF(AI439=0,"",AH439)</f>
        <v>Ricardo Pavão</v>
      </c>
      <c r="AP481" s="129" t="str">
        <f>AC461</f>
        <v>Manuel Santos</v>
      </c>
      <c r="AQ481" s="129" t="str">
        <f>AC461</f>
        <v>Manuel Santos</v>
      </c>
      <c r="AR481" s="129" t="str">
        <f>AC461</f>
        <v>Manuel Santos</v>
      </c>
      <c r="AS481" s="129" t="str">
        <f>AC461</f>
        <v>Manuel Santos</v>
      </c>
      <c r="AT481" s="129" t="str">
        <f>AC461</f>
        <v>Manuel Santos</v>
      </c>
      <c r="AU481" s="129" t="str">
        <f>AC461</f>
        <v>Manuel Santos</v>
      </c>
      <c r="AV481" s="129" t="str">
        <f>AC461</f>
        <v>Manuel Santos</v>
      </c>
      <c r="AW481" s="129" t="str">
        <f>AC461</f>
        <v>Manuel Santos</v>
      </c>
      <c r="AX481" s="129" t="str">
        <f>AC461</f>
        <v>Manuel Santos</v>
      </c>
      <c r="AY481" s="14"/>
      <c r="AZ481" s="14"/>
      <c r="BA481" s="14"/>
      <c r="BB481" s="14"/>
      <c r="BC481" s="14"/>
      <c r="BD481" s="14"/>
      <c r="BE481" s="14"/>
      <c r="BF481" s="14"/>
      <c r="BG481" s="14"/>
      <c r="BH481" s="108"/>
      <c r="BI481" s="14"/>
    </row>
    <row r="482" spans="1:61" hidden="1" x14ac:dyDescent="0.25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6"/>
      <c r="Z482" s="14"/>
      <c r="AA482" s="14"/>
      <c r="AB482" s="31"/>
      <c r="AC482" s="31"/>
      <c r="AD482" s="32"/>
      <c r="AE482" s="14"/>
      <c r="AF482" s="16"/>
      <c r="AG482" s="14"/>
      <c r="AH482" s="14"/>
      <c r="AI482" s="14"/>
      <c r="AJ482" s="14"/>
      <c r="AK482" s="16"/>
      <c r="AL482" s="127" t="s">
        <v>137</v>
      </c>
      <c r="AM482" s="128" t="s">
        <v>22</v>
      </c>
      <c r="AN482" s="129" t="str">
        <f>AB468</f>
        <v>Nuno Noronha</v>
      </c>
      <c r="AO482" s="129" t="str">
        <f>AB468</f>
        <v>Nuno Noronha</v>
      </c>
      <c r="AP482" s="129" t="str">
        <f>AB468</f>
        <v>Nuno Noronha</v>
      </c>
      <c r="AQ482" s="129" t="str">
        <f>AB468</f>
        <v>Nuno Noronha</v>
      </c>
      <c r="AR482" s="129" t="str">
        <f>AB468</f>
        <v>Nuno Noronha</v>
      </c>
      <c r="AS482" s="129" t="str">
        <f>AB468</f>
        <v>Nuno Noronha</v>
      </c>
      <c r="AT482" s="129" t="str">
        <f>AB468</f>
        <v>Nuno Noronha</v>
      </c>
      <c r="AU482" s="129" t="str">
        <f>AB468</f>
        <v>Nuno Noronha</v>
      </c>
      <c r="AV482" s="129" t="str">
        <f>AB468</f>
        <v>Nuno Noronha</v>
      </c>
      <c r="AW482" s="129" t="str">
        <f>AB468</f>
        <v>Nuno Noronha</v>
      </c>
      <c r="AX482" s="129" t="str">
        <f>AB468</f>
        <v>Nuno Noronha</v>
      </c>
      <c r="AY482" s="14"/>
      <c r="AZ482" s="14"/>
      <c r="BA482" s="14"/>
      <c r="BB482" s="14"/>
      <c r="BC482" s="14"/>
      <c r="BD482" s="14"/>
      <c r="BE482" s="14"/>
      <c r="BF482" s="14"/>
      <c r="BG482" s="14"/>
      <c r="BH482" s="108"/>
      <c r="BI482" s="14"/>
    </row>
    <row r="483" spans="1:61" hidden="1" x14ac:dyDescent="0.25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6"/>
      <c r="Z483" s="14"/>
      <c r="AA483" s="14"/>
      <c r="AB483" s="31"/>
      <c r="AC483" s="31"/>
      <c r="AD483" s="32"/>
      <c r="AE483" s="14"/>
      <c r="AF483" s="16"/>
      <c r="AG483" s="14"/>
      <c r="AH483" s="14"/>
      <c r="AI483" s="14"/>
      <c r="AJ483" s="14"/>
      <c r="AK483" s="16"/>
      <c r="AL483" s="127" t="s">
        <v>138</v>
      </c>
      <c r="AM483" s="128" t="s">
        <v>22</v>
      </c>
      <c r="AN483" s="129" t="str">
        <f>AB469</f>
        <v>Ricardo José</v>
      </c>
      <c r="AO483" s="129" t="str">
        <f>AB469</f>
        <v>Ricardo José</v>
      </c>
      <c r="AP483" s="129" t="str">
        <f>AB469</f>
        <v>Ricardo José</v>
      </c>
      <c r="AQ483" s="129" t="str">
        <f>AB469</f>
        <v>Ricardo José</v>
      </c>
      <c r="AR483" s="129" t="str">
        <f>AB469</f>
        <v>Ricardo José</v>
      </c>
      <c r="AS483" s="129" t="str">
        <f>AB469</f>
        <v>Ricardo José</v>
      </c>
      <c r="AT483" s="129" t="str">
        <f>AB469</f>
        <v>Ricardo José</v>
      </c>
      <c r="AU483" s="129" t="str">
        <f>AB469</f>
        <v>Ricardo José</v>
      </c>
      <c r="AV483" s="129" t="str">
        <f>AB469</f>
        <v>Ricardo José</v>
      </c>
      <c r="AW483" s="129" t="str">
        <f>AB469</f>
        <v>Ricardo José</v>
      </c>
      <c r="AX483" s="129" t="str">
        <f>AB469</f>
        <v>Ricardo José</v>
      </c>
      <c r="AY483" s="14"/>
      <c r="AZ483" s="14"/>
      <c r="BA483" s="14"/>
      <c r="BB483" s="14"/>
      <c r="BC483" s="14"/>
      <c r="BD483" s="14"/>
      <c r="BE483" s="14"/>
      <c r="BF483" s="14"/>
      <c r="BG483" s="14"/>
      <c r="BH483" s="108"/>
      <c r="BI483" s="14"/>
    </row>
    <row r="484" spans="1:61" hidden="1" x14ac:dyDescent="0.25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6"/>
      <c r="Z484" s="14"/>
      <c r="AA484" s="14"/>
      <c r="AB484" s="31"/>
      <c r="AC484" s="31"/>
      <c r="AD484" s="32"/>
      <c r="AE484" s="14"/>
      <c r="AF484" s="16"/>
      <c r="AG484" s="14"/>
      <c r="AH484" s="14"/>
      <c r="AI484" s="14"/>
      <c r="AJ484" s="14"/>
      <c r="AK484" s="16"/>
      <c r="AL484" s="107" t="s">
        <v>53</v>
      </c>
      <c r="AM484" s="107">
        <v>1</v>
      </c>
      <c r="AN484" s="107">
        <v>2</v>
      </c>
      <c r="AO484" s="107">
        <v>3</v>
      </c>
      <c r="AP484" s="107">
        <v>4</v>
      </c>
      <c r="AQ484" s="107">
        <v>5</v>
      </c>
      <c r="AR484" s="107">
        <v>6</v>
      </c>
      <c r="AS484" s="107">
        <v>7</v>
      </c>
      <c r="AT484" s="108">
        <v>8</v>
      </c>
      <c r="AU484" s="109">
        <v>9</v>
      </c>
      <c r="AV484" s="108">
        <v>10</v>
      </c>
      <c r="AW484" s="108">
        <v>11</v>
      </c>
      <c r="AX484" s="108">
        <v>12</v>
      </c>
      <c r="AY484" s="137"/>
      <c r="AZ484" s="108"/>
      <c r="BA484" s="108"/>
      <c r="BB484" s="108"/>
      <c r="BC484" s="108"/>
      <c r="BD484" s="108"/>
      <c r="BE484" s="108"/>
      <c r="BF484" s="108"/>
      <c r="BG484" s="108"/>
      <c r="BH484" s="108"/>
      <c r="BI484" s="14"/>
    </row>
    <row r="485" spans="1:61" hidden="1" x14ac:dyDescent="0.25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6"/>
      <c r="Z485" s="14"/>
      <c r="AA485" s="14"/>
      <c r="AB485" s="31"/>
      <c r="AC485" s="31"/>
      <c r="AD485" s="32"/>
      <c r="AE485" s="14"/>
      <c r="AF485" s="16"/>
      <c r="AG485" s="14"/>
      <c r="AH485" s="14"/>
      <c r="AI485" s="14"/>
      <c r="AJ485" s="14"/>
      <c r="AK485" s="16"/>
      <c r="AL485" s="16"/>
      <c r="AM485" s="16"/>
      <c r="AN485" s="14"/>
      <c r="AO485" s="14"/>
      <c r="AP485" s="14"/>
      <c r="AQ485" s="14"/>
      <c r="AR485" s="16"/>
      <c r="AS485" s="16"/>
      <c r="AT485" s="14"/>
      <c r="AU485" s="31"/>
      <c r="AV485" s="14"/>
      <c r="AW485" s="14"/>
      <c r="AX485" s="14"/>
      <c r="AY485" s="14"/>
      <c r="AZ485" s="14"/>
      <c r="BA485" s="14"/>
      <c r="BB485" s="14"/>
      <c r="BC485" s="14"/>
      <c r="BD485" s="14"/>
      <c r="BE485" s="14"/>
      <c r="BF485" s="14"/>
      <c r="BG485" s="14"/>
      <c r="BH485" s="14"/>
      <c r="BI485" s="14"/>
    </row>
  </sheetData>
  <sheetProtection selectLockedCells="1"/>
  <mergeCells count="60">
    <mergeCell ref="M468:P468"/>
    <mergeCell ref="M469:P469"/>
    <mergeCell ref="M460:P460"/>
    <mergeCell ref="M461:P461"/>
    <mergeCell ref="A464:W464"/>
    <mergeCell ref="C467:D467"/>
    <mergeCell ref="F467:G467"/>
    <mergeCell ref="K467:L467"/>
    <mergeCell ref="M467:P467"/>
    <mergeCell ref="Q467:R467"/>
    <mergeCell ref="M450:P450"/>
    <mergeCell ref="M451:P451"/>
    <mergeCell ref="M452:P452"/>
    <mergeCell ref="M453:P453"/>
    <mergeCell ref="A456:W456"/>
    <mergeCell ref="C459:D459"/>
    <mergeCell ref="F459:G459"/>
    <mergeCell ref="K459:L459"/>
    <mergeCell ref="M459:P459"/>
    <mergeCell ref="Q459:R459"/>
    <mergeCell ref="M440:P440"/>
    <mergeCell ref="M441:P441"/>
    <mergeCell ref="M442:P442"/>
    <mergeCell ref="A446:W446"/>
    <mergeCell ref="C449:D449"/>
    <mergeCell ref="F449:G449"/>
    <mergeCell ref="K449:L449"/>
    <mergeCell ref="M449:P449"/>
    <mergeCell ref="Q449:R449"/>
    <mergeCell ref="M443:P443"/>
    <mergeCell ref="A436:W436"/>
    <mergeCell ref="C439:D439"/>
    <mergeCell ref="F439:G439"/>
    <mergeCell ref="K439:L439"/>
    <mergeCell ref="M439:P439"/>
    <mergeCell ref="Q439:R439"/>
    <mergeCell ref="C343:D343"/>
    <mergeCell ref="F343:G343"/>
    <mergeCell ref="C379:D379"/>
    <mergeCell ref="F379:G379"/>
    <mergeCell ref="C415:D415"/>
    <mergeCell ref="F415:G415"/>
    <mergeCell ref="C235:D235"/>
    <mergeCell ref="F235:G235"/>
    <mergeCell ref="C271:D271"/>
    <mergeCell ref="F271:G271"/>
    <mergeCell ref="C307:D307"/>
    <mergeCell ref="F307:G307"/>
    <mergeCell ref="C127:D127"/>
    <mergeCell ref="F127:G127"/>
    <mergeCell ref="C163:D163"/>
    <mergeCell ref="F163:G163"/>
    <mergeCell ref="C199:D199"/>
    <mergeCell ref="F199:G199"/>
    <mergeCell ref="C19:D19"/>
    <mergeCell ref="F19:G19"/>
    <mergeCell ref="C55:D55"/>
    <mergeCell ref="F55:G55"/>
    <mergeCell ref="C91:D91"/>
    <mergeCell ref="F91:G91"/>
  </mergeCells>
  <conditionalFormatting sqref="B3:B8 J3:J8 S3:S8 J111:J116 S111:S116 B219:B224 J219:J224 S219:S224 B327:B332 J327:J332 S327:S332 B111:B116">
    <cfRule type="duplicateValues" dxfId="14" priority="1"/>
  </conditionalFormatting>
  <conditionalFormatting sqref="J469 M469">
    <cfRule type="containsText" dxfId="13" priority="2" operator="containsText" text="vencedor">
      <formula>NOT(ISERROR(SEARCH("vencedor",J469)))</formula>
    </cfRule>
  </conditionalFormatting>
  <dataValidations count="3">
    <dataValidation type="whole" allowBlank="1" showInputMessage="1" showErrorMessage="1" errorTitle="MSG - RESULTADOS" error="Por favor introduza um valor númérico entre 0 e 20." sqref="C20:D34 C460:D462 C440:D444 C468:D470 K468:L468 C56:D70 C92:D106 C164:D178 C200:D214 K450:L453 K460:L462 C236:D250 C272:D286 C308:D322 C344:D358 C380:D394 C416:D430 C450:D453 K440:L444 C128:D142" xr:uid="{00000000-0002-0000-0000-000000000000}">
      <formula1>0</formula1>
      <formula2>20</formula2>
    </dataValidation>
    <dataValidation type="whole" allowBlank="1" showInputMessage="1" showErrorMessage="1" errorTitle="MSG - SHOTS" error="Por favor introduza um valor númérico entre 0 e 20." sqref="F20:G34 F460:G462 F56:G70 F468:G470 Q468:R468 F92:G106 F128:G142 F164:G178 F200:G214 Q450:R453 Q460:R462 F236:G250 F272:G286 F308:G322 F344:G358 F380:G394 F416:G430 F450:G453 Q440:R444 F440:G444" xr:uid="{00000000-0002-0000-0000-000001000000}">
      <formula1>0</formula1>
      <formula2>20</formula2>
    </dataValidation>
    <dataValidation type="whole" allowBlank="1" showInputMessage="1" showErrorMessage="1" sqref="H35:I35 H71:I71 H107:I107 H143:I143 H179:I179 H215:I215 H251:I251 H287:I287 H323:I323 H359:I359 H395:I395 H431:I431" xr:uid="{00000000-0002-0000-0000-000002000000}">
      <formula1>0</formula1>
      <formula2>20</formula2>
    </dataValidation>
  </dataValidations>
  <printOptions horizontalCentered="1"/>
  <pageMargins left="0.70866141732283472" right="0.70866141732283472" top="1.3385826771653544" bottom="0.55118110236220474" header="0.31496062992125984" footer="0.31496062992125984"/>
  <pageSetup paperSize="9" scale="80" fitToHeight="0" orientation="landscape" r:id="rId1"/>
  <headerFooter>
    <oddHeader>&amp;L&amp;10&amp;G&amp;C&amp;"Cooper Black,Normal"&amp;26&amp;K03+000
&amp;A&amp;R&amp;10&amp;G</oddHeader>
    <oddFooter>&amp;L&amp;F - &amp;A&amp;C&amp;P / &amp;N&amp;R&amp;D - &amp;T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B6FF9-6D00-4576-B98F-17E4AB70E8A0}">
  <sheetPr>
    <pageSetUpPr fitToPage="1"/>
  </sheetPr>
  <dimension ref="A1:BI485"/>
  <sheetViews>
    <sheetView topLeftCell="A20" zoomScale="120" zoomScaleNormal="120" workbookViewId="0">
      <selection activeCell="E486" sqref="E486"/>
    </sheetView>
  </sheetViews>
  <sheetFormatPr defaultRowHeight="15" x14ac:dyDescent="0.25"/>
  <cols>
    <col min="1" max="1" width="4.7109375" customWidth="1"/>
    <col min="2" max="2" width="19.85546875" customWidth="1"/>
    <col min="3" max="4" width="4.7109375" customWidth="1"/>
    <col min="5" max="5" width="18.7109375" customWidth="1"/>
    <col min="6" max="7" width="2.7109375" customWidth="1"/>
    <col min="8" max="8" width="2.85546875" customWidth="1"/>
    <col min="9" max="9" width="4.7109375" customWidth="1"/>
    <col min="10" max="10" width="18.7109375" customWidth="1"/>
    <col min="11" max="16" width="4.7109375" customWidth="1"/>
    <col min="17" max="17" width="5.7109375" customWidth="1"/>
    <col min="18" max="18" width="4.7109375" customWidth="1"/>
    <col min="19" max="19" width="18.7109375" customWidth="1"/>
    <col min="20" max="20" width="4.5703125" customWidth="1"/>
    <col min="21" max="21" width="3.5703125" customWidth="1"/>
    <col min="22" max="23" width="4.7109375" customWidth="1"/>
    <col min="24" max="24" width="6" customWidth="1"/>
    <col min="25" max="25" width="6.140625" style="3" hidden="1" customWidth="1"/>
    <col min="26" max="26" width="0.85546875" hidden="1" customWidth="1"/>
    <col min="27" max="27" width="10.28515625" hidden="1" customWidth="1"/>
    <col min="28" max="28" width="10.42578125" style="4" hidden="1" customWidth="1"/>
    <col min="29" max="29" width="14.5703125" style="4" hidden="1" customWidth="1"/>
    <col min="30" max="30" width="16.5703125" style="5" hidden="1" customWidth="1"/>
    <col min="31" max="31" width="4.140625" hidden="1" customWidth="1"/>
    <col min="32" max="32" width="3.42578125" style="3" hidden="1" customWidth="1"/>
    <col min="33" max="33" width="9.5703125" hidden="1" customWidth="1"/>
    <col min="34" max="35" width="5.85546875" hidden="1" customWidth="1"/>
    <col min="36" max="36" width="3.28515625" hidden="1" customWidth="1"/>
    <col min="37" max="37" width="3.140625" style="3" hidden="1" customWidth="1"/>
    <col min="38" max="38" width="5.140625" style="3" hidden="1" customWidth="1"/>
    <col min="39" max="39" width="3" style="3" hidden="1" customWidth="1"/>
    <col min="40" max="40" width="5" hidden="1" customWidth="1"/>
    <col min="41" max="41" width="5.140625" hidden="1" customWidth="1"/>
    <col min="42" max="42" width="6" hidden="1" customWidth="1"/>
    <col min="43" max="43" width="8.28515625" hidden="1" customWidth="1"/>
    <col min="44" max="45" width="5.5703125" style="3" hidden="1" customWidth="1"/>
    <col min="46" max="46" width="3" hidden="1" customWidth="1"/>
    <col min="47" max="47" width="5" style="4" hidden="1" customWidth="1"/>
    <col min="48" max="50" width="4.5703125" hidden="1" customWidth="1"/>
    <col min="51" max="51" width="5.140625" hidden="1" customWidth="1"/>
    <col min="52" max="52" width="5.42578125" hidden="1" customWidth="1"/>
    <col min="53" max="53" width="6" hidden="1" customWidth="1"/>
    <col min="54" max="54" width="3.85546875" hidden="1" customWidth="1"/>
    <col min="55" max="55" width="8.7109375" hidden="1" customWidth="1"/>
    <col min="56" max="56" width="9.5703125" hidden="1" customWidth="1"/>
    <col min="57" max="58" width="14.5703125" hidden="1" customWidth="1"/>
    <col min="59" max="59" width="2.140625" hidden="1" customWidth="1"/>
    <col min="60" max="60" width="6.140625" hidden="1" customWidth="1"/>
    <col min="61" max="61" width="2.140625" hidden="1" customWidth="1"/>
    <col min="62" max="63" width="0" hidden="1" customWidth="1"/>
  </cols>
  <sheetData>
    <row r="1" spans="1:61" x14ac:dyDescent="0.25">
      <c r="A1" s="1" t="s">
        <v>166</v>
      </c>
      <c r="B1" s="2">
        <f>AH436</f>
        <v>0</v>
      </c>
    </row>
    <row r="2" spans="1:61" ht="23.25" x14ac:dyDescent="0.25">
      <c r="A2" s="6" t="s">
        <v>0</v>
      </c>
      <c r="B2" s="7" t="str">
        <f>A1</f>
        <v>SUB-16</v>
      </c>
      <c r="I2" s="6" t="s">
        <v>1</v>
      </c>
      <c r="J2" s="7" t="str">
        <f>B2</f>
        <v>SUB-16</v>
      </c>
      <c r="R2" s="6" t="s">
        <v>2</v>
      </c>
      <c r="S2" s="7" t="str">
        <f>B2</f>
        <v>SUB-16</v>
      </c>
    </row>
    <row r="3" spans="1:61" ht="15.75" x14ac:dyDescent="0.25">
      <c r="A3" s="8" t="str">
        <f>IF(B3&lt;&gt;0,CONCATENATE(A2,AF11),"")</f>
        <v>A1</v>
      </c>
      <c r="B3" s="72" t="s">
        <v>192</v>
      </c>
      <c r="I3" s="8" t="str">
        <f>IF(J3&lt;&gt;0,CONCATENATE(I2,AF47),"")</f>
        <v/>
      </c>
      <c r="J3" s="10"/>
      <c r="R3" s="8" t="str">
        <f>IF(S3&lt;&gt;0,CONCATENATE(R2,AF83),"")</f>
        <v/>
      </c>
      <c r="S3" s="11"/>
    </row>
    <row r="4" spans="1:61" ht="15.75" x14ac:dyDescent="0.25">
      <c r="A4" s="8" t="str">
        <f>IF(B4&lt;&gt;0,CONCATENATE(A2,AF12),"")</f>
        <v>A2</v>
      </c>
      <c r="B4" s="72" t="s">
        <v>193</v>
      </c>
      <c r="I4" s="8" t="str">
        <f>IF(J4&lt;&gt;0,CONCATENATE(I2,AF48),"")</f>
        <v/>
      </c>
      <c r="J4" s="10"/>
      <c r="R4" s="8" t="str">
        <f>IF(S4&lt;&gt;0,CONCATENATE(R2,AF84),"")</f>
        <v/>
      </c>
      <c r="S4" s="11"/>
    </row>
    <row r="5" spans="1:61" ht="15.75" x14ac:dyDescent="0.25">
      <c r="A5" s="8" t="str">
        <f>IF(B5&lt;&gt;0,CONCATENATE(A2,AF13),"")</f>
        <v>A3</v>
      </c>
      <c r="B5" s="72" t="s">
        <v>194</v>
      </c>
      <c r="I5" s="8" t="str">
        <f>IF(J5&lt;&gt;0,CONCATENATE(I2,AF49),"")</f>
        <v/>
      </c>
      <c r="J5" s="10"/>
      <c r="R5" s="8" t="str">
        <f>IF(S5&lt;&gt;0,CONCATENATE(R2,AF85),"")</f>
        <v/>
      </c>
      <c r="S5" s="11"/>
    </row>
    <row r="6" spans="1:61" ht="15.75" x14ac:dyDescent="0.25">
      <c r="A6" s="8" t="str">
        <f>IF(B6&lt;&gt;0,CONCATENATE(A2,AF14),"")</f>
        <v>A4</v>
      </c>
      <c r="B6" s="72" t="s">
        <v>167</v>
      </c>
      <c r="I6" s="8" t="str">
        <f>IF(J6&lt;&gt;0,CONCATENATE(I2,AF50),"")</f>
        <v/>
      </c>
      <c r="J6" s="10"/>
      <c r="R6" s="8" t="str">
        <f>IF(S6&lt;&gt;0,CONCATENATE(R2,AF86),"")</f>
        <v/>
      </c>
      <c r="S6" s="13"/>
    </row>
    <row r="7" spans="1:61" ht="15.75" x14ac:dyDescent="0.25">
      <c r="A7" s="8" t="str">
        <f>IF(B7&lt;&gt;0,CONCATENATE(A2,AF15),"")</f>
        <v/>
      </c>
      <c r="B7" s="9"/>
      <c r="I7" s="8" t="str">
        <f>IF(J7&lt;&gt;0,CONCATENATE(I2,AF51),"")</f>
        <v/>
      </c>
      <c r="J7" s="10"/>
      <c r="R7" s="8" t="str">
        <f>IF(S7&lt;&gt;0,CONCATENATE(R2,AF87),"")</f>
        <v/>
      </c>
      <c r="S7" s="11"/>
    </row>
    <row r="8" spans="1:61" ht="15.75" x14ac:dyDescent="0.25">
      <c r="A8" s="8" t="str">
        <f>IF(B8&lt;&gt;0,CONCATENATE(A2,AF16),"")</f>
        <v/>
      </c>
      <c r="B8" s="9"/>
      <c r="I8" s="8" t="str">
        <f>IF(J8&lt;&gt;0,CONCATENATE(I2,AF52),"")</f>
        <v/>
      </c>
      <c r="J8" s="10"/>
      <c r="R8" s="8" t="str">
        <f>IF(S8&lt;&gt;0,CONCATENATE(R2,AF88),"")</f>
        <v/>
      </c>
      <c r="S8" s="11"/>
    </row>
    <row r="9" spans="1:61" x14ac:dyDescent="0.25">
      <c r="AR9"/>
      <c r="AS9"/>
      <c r="AU9" s="3"/>
      <c r="AV9" s="3"/>
      <c r="AX9" s="4"/>
    </row>
    <row r="10" spans="1:61" ht="15" hidden="1" customHeight="1" x14ac:dyDescent="0.25">
      <c r="A10" s="14"/>
      <c r="B10" s="14"/>
      <c r="C10" s="14"/>
      <c r="D10" s="14"/>
      <c r="E10" s="14"/>
      <c r="F10" s="14"/>
      <c r="G10" s="14"/>
      <c r="H10" s="14"/>
      <c r="I10" s="15" t="s">
        <v>3</v>
      </c>
      <c r="J10" s="15" t="str">
        <f>AG10</f>
        <v>SUB-16 - A</v>
      </c>
      <c r="K10" s="15" t="s">
        <v>4</v>
      </c>
      <c r="L10" s="15" t="s">
        <v>5</v>
      </c>
      <c r="M10" s="15" t="s">
        <v>6</v>
      </c>
      <c r="N10" s="15" t="s">
        <v>7</v>
      </c>
      <c r="O10" s="15" t="s">
        <v>8</v>
      </c>
      <c r="P10" s="15" t="s">
        <v>9</v>
      </c>
      <c r="Q10" s="15" t="s">
        <v>10</v>
      </c>
      <c r="R10" s="15" t="s">
        <v>11</v>
      </c>
      <c r="S10" s="15" t="s">
        <v>12</v>
      </c>
      <c r="T10" s="16" t="s">
        <v>13</v>
      </c>
      <c r="U10" s="16" t="s">
        <v>14</v>
      </c>
      <c r="V10" s="16" t="s">
        <v>15</v>
      </c>
      <c r="W10" s="16" t="s">
        <v>16</v>
      </c>
      <c r="X10" s="16"/>
      <c r="Y10" s="16" t="s">
        <v>17</v>
      </c>
      <c r="Z10" s="16"/>
      <c r="AA10" s="16" t="s">
        <v>18</v>
      </c>
      <c r="AB10" s="16" t="s">
        <v>19</v>
      </c>
      <c r="AC10" s="16" t="s">
        <v>20</v>
      </c>
      <c r="AD10" s="17" t="s">
        <v>17</v>
      </c>
      <c r="AE10" s="16"/>
      <c r="AF10" s="16" t="s">
        <v>21</v>
      </c>
      <c r="AG10" s="15" t="str">
        <f>CONCATENATE(B2," - ",A2)</f>
        <v>SUB-16 - A</v>
      </c>
      <c r="AH10" s="15" t="s">
        <v>4</v>
      </c>
      <c r="AI10" s="15" t="s">
        <v>5</v>
      </c>
      <c r="AJ10" s="15" t="s">
        <v>6</v>
      </c>
      <c r="AK10" s="15" t="s">
        <v>7</v>
      </c>
      <c r="AL10" s="15" t="s">
        <v>8</v>
      </c>
      <c r="AM10" s="15" t="s">
        <v>9</v>
      </c>
      <c r="AN10" s="15" t="s">
        <v>10</v>
      </c>
      <c r="AO10" s="15" t="s">
        <v>11</v>
      </c>
      <c r="AP10" s="15"/>
      <c r="AQ10" s="16"/>
      <c r="AR10" s="18"/>
      <c r="AS10" s="16"/>
      <c r="AT10" s="16"/>
      <c r="AU10" s="19" t="s">
        <v>22</v>
      </c>
      <c r="AV10" s="18" t="str">
        <f>AU11</f>
        <v>Alexandre Kushmyruk</v>
      </c>
      <c r="AW10" s="18" t="str">
        <f>AU12</f>
        <v>Pedro Amaro</v>
      </c>
      <c r="AX10" s="18" t="str">
        <f>AU13</f>
        <v>Henrique Acuña</v>
      </c>
      <c r="AY10" s="18" t="str">
        <f>AU14</f>
        <v>Guilherme Santos</v>
      </c>
      <c r="AZ10" s="18">
        <f>AU15</f>
        <v>0</v>
      </c>
      <c r="BA10" s="18">
        <f>AU16</f>
        <v>0</v>
      </c>
      <c r="BB10" s="16"/>
      <c r="BC10" s="16" t="s">
        <v>18</v>
      </c>
      <c r="BD10" s="16" t="s">
        <v>19</v>
      </c>
      <c r="BE10" s="16" t="s">
        <v>20</v>
      </c>
      <c r="BF10" s="16" t="s">
        <v>17</v>
      </c>
      <c r="BG10" s="14"/>
      <c r="BH10" s="16" t="s">
        <v>17</v>
      </c>
      <c r="BI10" s="14"/>
    </row>
    <row r="11" spans="1:61" ht="15" hidden="1" customHeight="1" x14ac:dyDescent="0.25">
      <c r="A11" s="14"/>
      <c r="B11" s="14"/>
      <c r="C11" s="14"/>
      <c r="D11" s="14"/>
      <c r="E11" s="14"/>
      <c r="F11" s="14"/>
      <c r="G11" s="14"/>
      <c r="H11" s="14"/>
      <c r="I11" s="15">
        <f>IF(B3&lt;&gt;0,1,"")</f>
        <v>1</v>
      </c>
      <c r="J11" s="16" t="str">
        <f>IF(B3="","",VLOOKUP(AC11,BE11:BG16,3,FALSE))</f>
        <v>Pedro Amaro</v>
      </c>
      <c r="K11" s="16">
        <f>IFERROR(VLOOKUP(J11,AG11:AO16,2,FALSE),"")</f>
        <v>3</v>
      </c>
      <c r="L11" s="16">
        <f>IFERROR(VLOOKUP(J11,AG11:AO16,3,FALSE),"")</f>
        <v>2</v>
      </c>
      <c r="M11" s="16">
        <f>IFERROR(VLOOKUP(J11,AG11:AO16,4,FALSE),"")</f>
        <v>1</v>
      </c>
      <c r="N11" s="16">
        <f>IFERROR(VLOOKUP(J11,AG11:AO16,5,FALSE),"")</f>
        <v>0</v>
      </c>
      <c r="O11" s="16">
        <f>IFERROR(VLOOKUP(J11,AG11:AO16,6,FALSE),"")</f>
        <v>3</v>
      </c>
      <c r="P11" s="16">
        <f>IFERROR(VLOOKUP(J11,AG11:AO16,7,FALSE),"")</f>
        <v>1</v>
      </c>
      <c r="Q11" s="16">
        <f>IFERROR(VLOOKUP(J11,AG11:AO16,8,FALSE),"")</f>
        <v>2</v>
      </c>
      <c r="R11" s="16">
        <f>IFERROR(VLOOKUP(J11,AG11:AO16,9,FALSE),"")</f>
        <v>7</v>
      </c>
      <c r="S11" s="16" t="str">
        <f>IF(I11="","",IF(AB11=AB12,(IF(AB11=-1,"","Shoot com o 2º")),IF(I11=1,"",IF(AB11=AB17,(IF(AB11=-1,"","Shoot com o 1º")),IF(AB11=AB10,(IF(AB11=-1,"","Shoot com o 1º")),"")))))</f>
        <v/>
      </c>
      <c r="T11" s="16">
        <f>IFERROR(VLOOKUP(J11,AU28:BD33,8,FALSE),"")</f>
        <v>0</v>
      </c>
      <c r="U11" s="16">
        <f>IFERROR(VLOOKUP(J11,AU28:BD33,9,FALSE),"")</f>
        <v>0</v>
      </c>
      <c r="V11" s="16">
        <f>IFERROR(T11-U11,"")</f>
        <v>0</v>
      </c>
      <c r="W11" s="16">
        <f>IFERROR(VLOOKUP(J11,AU28:BD33,10,FALSE),"")</f>
        <v>0</v>
      </c>
      <c r="X11" s="16"/>
      <c r="Y11" s="20">
        <f>IF(I11="","",IFERROR(VLOOKUP(J11,BG11:BH16,2,FALSE),0))</f>
        <v>0</v>
      </c>
      <c r="Z11" s="21"/>
      <c r="AA11" s="22">
        <f>IFERROR(LARGE(BC11:BC16,I11),"")</f>
        <v>6.9999700000000002</v>
      </c>
      <c r="AB11" s="23">
        <f>IFERROR(LARGE(BD11:BD16,I11),"")</f>
        <v>7.0019999999999998</v>
      </c>
      <c r="AC11" s="24">
        <f>IFERROR(LARGE(BE11:BE16,I11),"")</f>
        <v>7.0019999997999998</v>
      </c>
      <c r="AD11" s="25">
        <f>IFERROR(AC11+(Y11/100),"")</f>
        <v>7.0019999997999998</v>
      </c>
      <c r="AE11" s="16"/>
      <c r="AF11" s="16">
        <v>1</v>
      </c>
      <c r="AG11" s="18" t="str">
        <f t="shared" ref="AG11:AG16" si="0">B3</f>
        <v>Alexandre Kushmyruk</v>
      </c>
      <c r="AH11" s="16">
        <f>SUM(AI11:AK11)</f>
        <v>3</v>
      </c>
      <c r="AI11" s="16">
        <f>COUNTIFS(AH20:AH34,AG11,AP20:AP34,AI10)+COUNTIFS(AK20:AK34,AG11,AQ20:AQ34,AI10)</f>
        <v>0</v>
      </c>
      <c r="AJ11" s="16">
        <f>COUNTIFS(AH20:AH34,AG11,AP20:AP34,AJ10)+COUNTIFS(AK20:AK34,AG11,AQ20:AQ34,AJ10)</f>
        <v>3</v>
      </c>
      <c r="AK11" s="14">
        <f>COUNTIFS(AH20:AH34,AG11,AP20:AP34,AK10)+COUNTIFS(AK20:AK34,AG11,AQ20:AQ34,AK10)</f>
        <v>0</v>
      </c>
      <c r="AL11" s="14">
        <f>SUMIF(AH20:AH34,AG11,AI20:AI34)+SUMIF(AK20:AK34,AG11,AJ20:AJ34)</f>
        <v>0</v>
      </c>
      <c r="AM11" s="14">
        <f>SUMIF(AH20:AH34,AG11,AJ20:AJ34)+SUMIF(AK20:AK34,AG11,AI20:AI34)</f>
        <v>0</v>
      </c>
      <c r="AN11" s="16">
        <f>AL11-AM11</f>
        <v>0</v>
      </c>
      <c r="AO11" s="16">
        <f>(3*AI11)+(1*AJ11)+(0*AK11)</f>
        <v>3</v>
      </c>
      <c r="AP11" s="26"/>
      <c r="AQ11" s="22"/>
      <c r="AR11" s="27"/>
      <c r="AS11" s="22"/>
      <c r="AT11" s="22"/>
      <c r="AU11" s="18" t="str">
        <f t="shared" ref="AU11:AU16" si="1">AG11</f>
        <v>Alexandre Kushmyruk</v>
      </c>
      <c r="AV11" s="28">
        <f>IF((AO11-AO11)=0,(AV20),0)</f>
        <v>0</v>
      </c>
      <c r="AW11" s="28">
        <f>IF((AO11-AO12)=0,(AW20),0)</f>
        <v>0</v>
      </c>
      <c r="AX11" s="28">
        <f>IF((AO11-AO13)=0,(AX20),0)</f>
        <v>0</v>
      </c>
      <c r="AY11" s="28">
        <f>IF((AO11-AO14)=0,(AY20),0)</f>
        <v>0</v>
      </c>
      <c r="AZ11" s="28">
        <f>IF((AO11-AO15)=0,(AZ20),0)</f>
        <v>0</v>
      </c>
      <c r="BA11" s="28">
        <f>IF((AO11-AO16)=0,(BA20),0)</f>
        <v>0</v>
      </c>
      <c r="BB11" s="28"/>
      <c r="BC11" s="22">
        <f>IF(AH11=0,-1,AO11+(SUM(AV11:BA11)/20)-(AH11/100000))</f>
        <v>2.9999699999999998</v>
      </c>
      <c r="BD11" s="22">
        <f t="shared" ref="BD11:BD16" si="2">BC11+(AN11/1000)+(AL11/100000)</f>
        <v>2.9999699999999998</v>
      </c>
      <c r="BE11" s="29">
        <f t="shared" ref="BE11:BE16" si="3">BD11-(AF11/10000000000)</f>
        <v>2.9999699998999998</v>
      </c>
      <c r="BF11" s="29">
        <f>BE11+(BH11/10000000)</f>
        <v>2.9999699998999998</v>
      </c>
      <c r="BG11" s="18" t="str">
        <f t="shared" ref="BG11:BG16" si="4">AG11</f>
        <v>Alexandre Kushmyruk</v>
      </c>
      <c r="BH11" s="28">
        <f t="shared" ref="BH11:BH16" si="5">BD28+((BB28-BC28)/10)+(BB28/100)</f>
        <v>0</v>
      </c>
      <c r="BI11" s="14"/>
    </row>
    <row r="12" spans="1:61" hidden="1" x14ac:dyDescent="0.25">
      <c r="A12" s="14"/>
      <c r="B12" s="14"/>
      <c r="C12" s="14"/>
      <c r="D12" s="14"/>
      <c r="E12" s="14"/>
      <c r="F12" s="14"/>
      <c r="G12" s="14"/>
      <c r="H12" s="14"/>
      <c r="I12" s="15">
        <f>IF(B4&lt;&gt;0,I11+1,"")</f>
        <v>2</v>
      </c>
      <c r="J12" s="16" t="str">
        <f>IF(B4="","",VLOOKUP(AC12,BE11:BG16,3,FALSE))</f>
        <v>Alexandre Kushmyruk</v>
      </c>
      <c r="K12" s="16">
        <f>IFERROR(VLOOKUP(J12,AG11:AO16,2,FALSE),"")</f>
        <v>3</v>
      </c>
      <c r="L12" s="16">
        <f>IFERROR(VLOOKUP(J12,AG11:AO16,3,FALSE),"")</f>
        <v>0</v>
      </c>
      <c r="M12" s="16">
        <f>IFERROR(VLOOKUP(J12,AG11:AO16,4,FALSE),"")</f>
        <v>3</v>
      </c>
      <c r="N12" s="16">
        <f>IFERROR(VLOOKUP(J12,AG11:AO16,5,FALSE),"")</f>
        <v>0</v>
      </c>
      <c r="O12" s="16">
        <f>IFERROR(VLOOKUP(J12,AG11:AO16,6,FALSE),"")</f>
        <v>0</v>
      </c>
      <c r="P12" s="16">
        <f>IFERROR(VLOOKUP(J12,AG11:AO16,7,FALSE),"")</f>
        <v>0</v>
      </c>
      <c r="Q12" s="16">
        <f>IFERROR(VLOOKUP(J12,AG11:AO16,8,FALSE),"")</f>
        <v>0</v>
      </c>
      <c r="R12" s="16">
        <f>IFERROR(VLOOKUP(J12,AG11:AO16,9,FALSE),"")</f>
        <v>3</v>
      </c>
      <c r="S12" s="16" t="str">
        <f>IF(I12="","",IF(AB12=AB13,(IF(AB12=-1,"","Shoot com o 3º")),IF(I12=1,"",IF(AB12=AB17,(IF(AB12=-1,"","Shoot com o 1º")),IF(AB12=AB11,(IF(AB12=-1,"","Shoot com o 1º")),"")))))</f>
        <v/>
      </c>
      <c r="T12" s="16">
        <f>IFERROR(VLOOKUP(J12,AU28:BD33,8,FALSE),"")</f>
        <v>0</v>
      </c>
      <c r="U12" s="16">
        <f>IFERROR(VLOOKUP(J12,AU28:BD33,9,FALSE),"")</f>
        <v>0</v>
      </c>
      <c r="V12" s="16">
        <f t="shared" ref="V12:V16" si="6">IFERROR(T12-U12,"")</f>
        <v>0</v>
      </c>
      <c r="W12" s="16">
        <f>IFERROR(VLOOKUP(J12,AU28:BD33,10,FALSE),"")</f>
        <v>0</v>
      </c>
      <c r="X12" s="16"/>
      <c r="Y12" s="20">
        <f>IF(I12="","",IFERROR(VLOOKUP(J12,BG11:BH16,2,FALSE),0))</f>
        <v>0</v>
      </c>
      <c r="Z12" s="21"/>
      <c r="AA12" s="22">
        <f>IFERROR(LARGE(BC11:BC16,I12),"")</f>
        <v>2.9999699999999998</v>
      </c>
      <c r="AB12" s="23">
        <f>IFERROR(LARGE(BD11:BD16,I12),"")</f>
        <v>2.9999699999999998</v>
      </c>
      <c r="AC12" s="24">
        <f>IFERROR(LARGE(BE11:BE16,I12),"")</f>
        <v>2.9999699998999998</v>
      </c>
      <c r="AD12" s="25">
        <f>IFERROR(AC12+(Y12/100),"")</f>
        <v>2.9999699998999998</v>
      </c>
      <c r="AE12" s="16"/>
      <c r="AF12" s="16">
        <v>2</v>
      </c>
      <c r="AG12" s="18" t="str">
        <f t="shared" si="0"/>
        <v>Pedro Amaro</v>
      </c>
      <c r="AH12" s="16">
        <f>SUM(AI12:AK12)</f>
        <v>3</v>
      </c>
      <c r="AI12" s="16">
        <f>COUNTIFS(AH20:AH34,AG12,AP20:AP34,AI10)+COUNTIFS(AK20:AK34,AG12,AQ20:AQ34,AI10)</f>
        <v>2</v>
      </c>
      <c r="AJ12" s="16">
        <f>COUNTIFS(AH20:AH34,AG12,AP20:AP34,AJ10)+COUNTIFS(AK20:AK34,AG12,AQ20:AQ34,AJ10)</f>
        <v>1</v>
      </c>
      <c r="AK12" s="14">
        <f>COUNTIFS(AH20:AH34,AG12,AP20:AP34,AK10)+COUNTIFS(AK20:AK34,AG12,AQ20:AQ34,AK10)</f>
        <v>0</v>
      </c>
      <c r="AL12" s="14">
        <f>SUMIF(AH20:AH34,AG12,AI20:AI34)+SUMIF(AK20:AK34,AG12,AJ20:AJ34)</f>
        <v>3</v>
      </c>
      <c r="AM12" s="14">
        <f>SUMIF(AH20:AH34,AG12,AJ20:AJ34)+SUMIF(AK20:AK34,AG12,AI20:AI34)</f>
        <v>1</v>
      </c>
      <c r="AN12" s="16">
        <f>AL12-AM12</f>
        <v>2</v>
      </c>
      <c r="AO12" s="16">
        <f>(3*AI12)+(1*AJ12)+(0*AK12)</f>
        <v>7</v>
      </c>
      <c r="AP12" s="26"/>
      <c r="AQ12" s="22"/>
      <c r="AR12" s="27"/>
      <c r="AS12" s="22"/>
      <c r="AT12" s="22"/>
      <c r="AU12" s="18" t="str">
        <f t="shared" si="1"/>
        <v>Pedro Amaro</v>
      </c>
      <c r="AV12" s="28">
        <f>IF((AO12-AO11)=0,(AV21),0)</f>
        <v>0</v>
      </c>
      <c r="AW12" s="28">
        <f>IF((AO12-AO12)=0,(AW21),0)</f>
        <v>0</v>
      </c>
      <c r="AX12" s="28">
        <f>IF((AO12-AO13)=0,(AX21),0)</f>
        <v>0</v>
      </c>
      <c r="AY12" s="28">
        <f>IF((AO12-AO14)=0,(AY21),0)</f>
        <v>0</v>
      </c>
      <c r="AZ12" s="28">
        <f>IF((AO12-AO15)=0,(AZ21),0)</f>
        <v>0</v>
      </c>
      <c r="BA12" s="28">
        <f>IF((AO12-AO16)=0,(BA21),0)</f>
        <v>0</v>
      </c>
      <c r="BB12" s="28"/>
      <c r="BC12" s="22">
        <f t="shared" ref="BC12:BC16" si="7">IF(AH12=0,-1,AO12+(SUM(AV12:BA12)/20)-(AH12/100000))</f>
        <v>6.9999700000000002</v>
      </c>
      <c r="BD12" s="22">
        <f t="shared" si="2"/>
        <v>7.0019999999999998</v>
      </c>
      <c r="BE12" s="29">
        <f t="shared" si="3"/>
        <v>7.0019999997999998</v>
      </c>
      <c r="BF12" s="29">
        <f t="shared" ref="BF12:BF16" si="8">BE12+(BH12/10000000)</f>
        <v>7.0019999997999998</v>
      </c>
      <c r="BG12" s="18" t="str">
        <f t="shared" si="4"/>
        <v>Pedro Amaro</v>
      </c>
      <c r="BH12" s="28">
        <f t="shared" si="5"/>
        <v>0</v>
      </c>
      <c r="BI12" s="14"/>
    </row>
    <row r="13" spans="1:61" hidden="1" x14ac:dyDescent="0.25">
      <c r="A13" s="14"/>
      <c r="B13" s="14"/>
      <c r="C13" s="14"/>
      <c r="D13" s="14"/>
      <c r="E13" s="14"/>
      <c r="F13" s="14"/>
      <c r="G13" s="14"/>
      <c r="H13" s="14"/>
      <c r="I13" s="15">
        <f>IF(B5&lt;&gt;0,I12+1,"")</f>
        <v>3</v>
      </c>
      <c r="J13" s="16" t="str">
        <f>IF(B5="","",VLOOKUP(AC13,BE11:BG16,3,FALSE))</f>
        <v>Guilherme Santos</v>
      </c>
      <c r="K13" s="16">
        <f>IFERROR(VLOOKUP(J13,AG11:AO16,2,FALSE),"")</f>
        <v>3</v>
      </c>
      <c r="L13" s="16">
        <f>IFERROR(VLOOKUP(J13,AG11:AO16,3,FALSE),"")</f>
        <v>0</v>
      </c>
      <c r="M13" s="16">
        <f>IFERROR(VLOOKUP(J13,AG11:AO16,4,FALSE),"")</f>
        <v>2</v>
      </c>
      <c r="N13" s="16">
        <f>IFERROR(VLOOKUP(J13,AG11:AO16,5,FALSE),"")</f>
        <v>1</v>
      </c>
      <c r="O13" s="16">
        <f>IFERROR(VLOOKUP(J13,AG11:AO16,6,FALSE),"")</f>
        <v>1</v>
      </c>
      <c r="P13" s="16">
        <f>IFERROR(VLOOKUP(J13,AG11:AO16,7,FALSE),"")</f>
        <v>2</v>
      </c>
      <c r="Q13" s="16">
        <f>IFERROR(VLOOKUP(J13,AG11:AO16,8,FALSE),"")</f>
        <v>-1</v>
      </c>
      <c r="R13" s="16">
        <f>IFERROR(VLOOKUP(J13,AG11:AO16,9,FALSE),"")</f>
        <v>2</v>
      </c>
      <c r="S13" s="16" t="str">
        <f>IF(I13="","",IF(AB13=AB14,(IF(AB13=-1,"","Shoot com o 4º")),IF(I13=1,"",IF(AB13=AB17,(IF(AB13=-1,"","Shoot com o 1º")),IF(AB13=AB12,(IF(AB13=-1,"","Shoot com o 2º")),"")))))</f>
        <v/>
      </c>
      <c r="T13" s="16">
        <f>IFERROR(VLOOKUP(J13,AU28:BD33,8,FALSE),"")</f>
        <v>0</v>
      </c>
      <c r="U13" s="16">
        <f>IFERROR(VLOOKUP(J13,AU28:BD33,9,FALSE),"")</f>
        <v>0</v>
      </c>
      <c r="V13" s="16">
        <f t="shared" si="6"/>
        <v>0</v>
      </c>
      <c r="W13" s="16">
        <f>IFERROR(VLOOKUP(J13,AU28:BD33,10,FALSE),"")</f>
        <v>0</v>
      </c>
      <c r="X13" s="16"/>
      <c r="Y13" s="20">
        <f>IF(I13="","",IFERROR(VLOOKUP(J13,BG11:BH16,2,FALSE),0))</f>
        <v>0</v>
      </c>
      <c r="Z13" s="21"/>
      <c r="AA13" s="22">
        <f>IFERROR(LARGE(BC11:BC16,I13),"")</f>
        <v>2.0499699999999996</v>
      </c>
      <c r="AB13" s="23">
        <f>IFERROR(LARGE(BD11:BD16,I13),"")</f>
        <v>2.0489799999999998</v>
      </c>
      <c r="AC13" s="24">
        <f>IFERROR(LARGE(BE11:BE16,I13),"")</f>
        <v>2.0489799995999998</v>
      </c>
      <c r="AD13" s="25">
        <f>IFERROR(AC13+(Y13/100),"")</f>
        <v>2.0489799995999998</v>
      </c>
      <c r="AE13" s="16"/>
      <c r="AF13" s="16">
        <v>3</v>
      </c>
      <c r="AG13" s="18" t="str">
        <f t="shared" si="0"/>
        <v>Henrique Acuña</v>
      </c>
      <c r="AH13" s="16">
        <f>SUM(AI13:AK13)</f>
        <v>3</v>
      </c>
      <c r="AI13" s="16">
        <f>COUNTIFS(AH20:AH34,AG13,AP20:AP34,AI10)+COUNTIFS(AK20:AK34,AG13,AQ20:AQ34,AI10)</f>
        <v>0</v>
      </c>
      <c r="AJ13" s="16">
        <f>COUNTIFS(AH20:AH34,AG13,AP20:AP34,AJ10)+COUNTIFS(AK20:AK34,AG13,AQ20:AQ34,AJ10)</f>
        <v>2</v>
      </c>
      <c r="AK13" s="14">
        <f>COUNTIFS(AH20:AH34,AG13,AP20:AP34,AK10)+COUNTIFS(AK20:AK34,AG13,AQ20:AQ34,AK10)</f>
        <v>1</v>
      </c>
      <c r="AL13" s="14">
        <f>SUMIF(AH20:AH34,AG13,AI20:AI34)+SUMIF(AK20:AK34,AG13,AJ20:AJ34)</f>
        <v>0</v>
      </c>
      <c r="AM13" s="14">
        <f>SUMIF(AH20:AH34,AG13,AJ20:AJ34)+SUMIF(AK20:AK34,AG13,AI20:AI34)</f>
        <v>1</v>
      </c>
      <c r="AN13" s="16">
        <f>AL13-AM13</f>
        <v>-1</v>
      </c>
      <c r="AO13" s="16">
        <f>(3*AI13)+(1*AJ13)+(0*AK13)</f>
        <v>2</v>
      </c>
      <c r="AP13" s="26"/>
      <c r="AQ13" s="22"/>
      <c r="AR13" s="27"/>
      <c r="AS13" s="22"/>
      <c r="AT13" s="22"/>
      <c r="AU13" s="18" t="str">
        <f t="shared" si="1"/>
        <v>Henrique Acuña</v>
      </c>
      <c r="AV13" s="28">
        <f>IF((AO13-AO11)=0,(AV22),0)</f>
        <v>0</v>
      </c>
      <c r="AW13" s="28">
        <f>IF((AO13-AO12)=0,(AW22),0)</f>
        <v>0</v>
      </c>
      <c r="AX13" s="28">
        <f>IF((AO13-AO13)=0,(AX22),0)</f>
        <v>0</v>
      </c>
      <c r="AY13" s="28">
        <f>IF((AO13-AO14)=0,(AY22),0)</f>
        <v>1</v>
      </c>
      <c r="AZ13" s="28">
        <f>IF((AO13-AO15)=0,(AZ22),0)</f>
        <v>0</v>
      </c>
      <c r="BA13" s="28">
        <f>IF((AO13-AO16)=0,(BA22),0)</f>
        <v>0</v>
      </c>
      <c r="BB13" s="28"/>
      <c r="BC13" s="22">
        <f t="shared" si="7"/>
        <v>2.0499699999999996</v>
      </c>
      <c r="BD13" s="22">
        <f t="shared" si="2"/>
        <v>2.0489699999999997</v>
      </c>
      <c r="BE13" s="29">
        <f t="shared" si="3"/>
        <v>2.0489699996999997</v>
      </c>
      <c r="BF13" s="29">
        <f t="shared" si="8"/>
        <v>2.0489699996999997</v>
      </c>
      <c r="BG13" s="18" t="str">
        <f t="shared" si="4"/>
        <v>Henrique Acuña</v>
      </c>
      <c r="BH13" s="28">
        <f t="shared" si="5"/>
        <v>0</v>
      </c>
      <c r="BI13" s="14"/>
    </row>
    <row r="14" spans="1:61" hidden="1" x14ac:dyDescent="0.25">
      <c r="A14" s="14"/>
      <c r="B14" s="14"/>
      <c r="C14" s="14"/>
      <c r="D14" s="14"/>
      <c r="E14" s="14"/>
      <c r="F14" s="14"/>
      <c r="G14" s="14"/>
      <c r="H14" s="14"/>
      <c r="I14" s="15">
        <f>IF(B6&lt;&gt;0,I13+1,"")</f>
        <v>4</v>
      </c>
      <c r="J14" s="16" t="str">
        <f>IF(B6="","",VLOOKUP(AC14,BE11:BG16,3,FALSE))</f>
        <v>Henrique Acuña</v>
      </c>
      <c r="K14" s="16">
        <f>IFERROR(VLOOKUP(J14,AG11:AO16,2,FALSE),"")</f>
        <v>3</v>
      </c>
      <c r="L14" s="16">
        <f>IFERROR(VLOOKUP(J14,AG11:AO16,3,FALSE),"")</f>
        <v>0</v>
      </c>
      <c r="M14" s="16">
        <f>IFERROR(VLOOKUP(J14,AG11:AO16,4,FALSE),"")</f>
        <v>2</v>
      </c>
      <c r="N14" s="16">
        <f>IFERROR(VLOOKUP(J14,AG11:AO16,5,FALSE),"")</f>
        <v>1</v>
      </c>
      <c r="O14" s="16">
        <f>IFERROR(VLOOKUP(J14,AG11:AO16,6,FALSE),"")</f>
        <v>0</v>
      </c>
      <c r="P14" s="16">
        <f>IFERROR(VLOOKUP(J14,AG11:AO16,7,FALSE),"")</f>
        <v>1</v>
      </c>
      <c r="Q14" s="16">
        <f>IFERROR(VLOOKUP(J14,AG11:AO16,8,FALSE),"")</f>
        <v>-1</v>
      </c>
      <c r="R14" s="16">
        <f>IFERROR(VLOOKUP(J14,AG11:AO16,9,FALSE),"")</f>
        <v>2</v>
      </c>
      <c r="S14" s="16" t="str">
        <f>IF(I14="","",IF(AB14=AB15,(IF(AB14=-1,"","Shoot com o 5º")),IF(I14=1,"",IF(AB14=AB17,(IF(AB14=-1,"","Shoot com o 1º")),IF(AB14=AB13,(IF(AB14=-1,"","Shoot com o 3º")),"")))))</f>
        <v/>
      </c>
      <c r="T14" s="16">
        <f>IFERROR(VLOOKUP(J14,AU28:BD33,8,FALSE),"")</f>
        <v>0</v>
      </c>
      <c r="U14" s="16">
        <f>IFERROR(VLOOKUP(J14,AU28:BD33,9,FALSE),"")</f>
        <v>0</v>
      </c>
      <c r="V14" s="16">
        <f t="shared" si="6"/>
        <v>0</v>
      </c>
      <c r="W14" s="16">
        <f>IFERROR(VLOOKUP(J14,AU28:BD33,10,FALSE),"")</f>
        <v>0</v>
      </c>
      <c r="X14" s="16"/>
      <c r="Y14" s="20">
        <f>IF(I14="","",IFERROR(VLOOKUP(J14,BG11:BH16,2,FALSE),0))</f>
        <v>0</v>
      </c>
      <c r="Z14" s="21"/>
      <c r="AA14" s="22">
        <f>IFERROR(LARGE(BC11:BC16,I14),"")</f>
        <v>2.0499699999999996</v>
      </c>
      <c r="AB14" s="23">
        <f>IFERROR(LARGE(BD11:BD16,I14),"")</f>
        <v>2.0489699999999997</v>
      </c>
      <c r="AC14" s="24">
        <f>IFERROR(LARGE(BE11:BE16,I14),"")</f>
        <v>2.0489699996999997</v>
      </c>
      <c r="AD14" s="25">
        <f>IFERROR(AC14+(Y14/100),"")</f>
        <v>2.0489699996999997</v>
      </c>
      <c r="AE14" s="16"/>
      <c r="AF14" s="16">
        <v>4</v>
      </c>
      <c r="AG14" s="18" t="str">
        <f t="shared" si="0"/>
        <v>Guilherme Santos</v>
      </c>
      <c r="AH14" s="16">
        <f>SUM(AI14:AK14)</f>
        <v>3</v>
      </c>
      <c r="AI14" s="16">
        <f>COUNTIFS(AH20:AH34,AG14,AP20:AP34,AI10)+COUNTIFS(AK20:AK34,AG14,AQ20:AQ34,AI10)</f>
        <v>0</v>
      </c>
      <c r="AJ14" s="16">
        <f>COUNTIFS(AH20:AH34,AG14,AP20:AP34,AJ10)+COUNTIFS(AK20:AK34,AG14,AQ20:AQ34,AJ10)</f>
        <v>2</v>
      </c>
      <c r="AK14" s="14">
        <f>COUNTIFS(AH20:AH34,AG14,AP20:AP34,AK10)+COUNTIFS(AK20:AK34,AG14,AQ20:AQ34,AK10)</f>
        <v>1</v>
      </c>
      <c r="AL14" s="14">
        <f>SUMIF(AH20:AH34,AG14,AI20:AI34)+SUMIF(AK20:AK34,AG14,AJ20:AJ34)</f>
        <v>1</v>
      </c>
      <c r="AM14" s="14">
        <f>SUMIF(AH20:AH34,AG14,AJ20:AJ34)+SUMIF(AK20:AK34,AG14,AI20:AI34)</f>
        <v>2</v>
      </c>
      <c r="AN14" s="16">
        <f>AL14-AM14</f>
        <v>-1</v>
      </c>
      <c r="AO14" s="16">
        <f>(3*AI14)+(1*AJ14)+(0*AK14)</f>
        <v>2</v>
      </c>
      <c r="AP14" s="26"/>
      <c r="AQ14" s="22"/>
      <c r="AR14" s="27"/>
      <c r="AS14" s="22"/>
      <c r="AT14" s="22"/>
      <c r="AU14" s="18" t="str">
        <f t="shared" si="1"/>
        <v>Guilherme Santos</v>
      </c>
      <c r="AV14" s="28">
        <f>IF((AO14-AO11)=0,(AV23),0)</f>
        <v>0</v>
      </c>
      <c r="AW14" s="28">
        <f>IF((AO14-AO12)=0,(AW23),0)</f>
        <v>0</v>
      </c>
      <c r="AX14" s="28">
        <f>IF((AO14-AO13)=0,(AX23),0)</f>
        <v>1</v>
      </c>
      <c r="AY14" s="28">
        <f>IF((AO14-AO14)=0,(AY23),0)</f>
        <v>0</v>
      </c>
      <c r="AZ14" s="28">
        <f>IF((AO14-AO15)=0,(AZ23),0)</f>
        <v>0</v>
      </c>
      <c r="BA14" s="28">
        <f>IF((AO14-AO16)=0,(BA23),0)</f>
        <v>0</v>
      </c>
      <c r="BB14" s="30"/>
      <c r="BC14" s="22">
        <f t="shared" si="7"/>
        <v>2.0499699999999996</v>
      </c>
      <c r="BD14" s="22">
        <f t="shared" si="2"/>
        <v>2.0489799999999998</v>
      </c>
      <c r="BE14" s="29">
        <f t="shared" si="3"/>
        <v>2.0489799995999998</v>
      </c>
      <c r="BF14" s="29">
        <f t="shared" si="8"/>
        <v>2.0489799995999998</v>
      </c>
      <c r="BG14" s="18" t="str">
        <f t="shared" si="4"/>
        <v>Guilherme Santos</v>
      </c>
      <c r="BH14" s="28">
        <f t="shared" si="5"/>
        <v>0</v>
      </c>
      <c r="BI14" s="14"/>
    </row>
    <row r="15" spans="1:61" hidden="1" x14ac:dyDescent="0.25">
      <c r="A15" s="14"/>
      <c r="B15" s="14"/>
      <c r="C15" s="14"/>
      <c r="D15" s="14"/>
      <c r="E15" s="14"/>
      <c r="F15" s="14"/>
      <c r="G15" s="14"/>
      <c r="H15" s="14"/>
      <c r="I15" s="15" t="str">
        <f>IF(B7&lt;&gt;0,I14+1,"")</f>
        <v/>
      </c>
      <c r="J15" s="16" t="str">
        <f>IF(B7="","",VLOOKUP(AC15,BE11:BG16,3,FALSE))</f>
        <v/>
      </c>
      <c r="K15" s="16" t="str">
        <f>IFERROR(VLOOKUP(J15,AG11:AO16,2,FALSE),"")</f>
        <v/>
      </c>
      <c r="L15" s="16" t="str">
        <f>IFERROR(VLOOKUP(J15,AG11:AO16,3,FALSE),"")</f>
        <v/>
      </c>
      <c r="M15" s="16" t="str">
        <f>IFERROR(VLOOKUP(J15,AG11:AO16,4,FALSE),"")</f>
        <v/>
      </c>
      <c r="N15" s="16" t="str">
        <f>IFERROR(VLOOKUP(J15,AG11:AO16,5,FALSE),"")</f>
        <v/>
      </c>
      <c r="O15" s="16" t="str">
        <f>IFERROR(VLOOKUP(J15,AG11:AO16,6,FALSE),"")</f>
        <v/>
      </c>
      <c r="P15" s="16" t="str">
        <f>IFERROR(VLOOKUP(J15,AG11:AO16,7,FALSE),"")</f>
        <v/>
      </c>
      <c r="Q15" s="16" t="str">
        <f>IFERROR(VLOOKUP(J15,AG11:AO16,8,FALSE),"")</f>
        <v/>
      </c>
      <c r="R15" s="16" t="str">
        <f>IFERROR(VLOOKUP(J15,AG11:AO16,9,FALSE),"")</f>
        <v/>
      </c>
      <c r="S15" s="16" t="str">
        <f>IF(I15="","",IF(AB15=AB16,(IF(AB15=-1,"","Shoot com o 6º")),IF(I15=1,"",IF(AB15=AB17,(IF(AB15=-1,"","Shoot com o 1º")),IF(AB15=AB14,(IF(AB15=-1,"","Shoot com o 4º")),"")))))</f>
        <v/>
      </c>
      <c r="T15" s="16" t="str">
        <f>IFERROR(VLOOKUP(J15,AU28:BD33,8,FALSE),"")</f>
        <v/>
      </c>
      <c r="U15" s="16" t="str">
        <f>IFERROR(VLOOKUP(J15,AU28:BD33,9,FALSE),"")</f>
        <v/>
      </c>
      <c r="V15" s="16" t="str">
        <f t="shared" si="6"/>
        <v/>
      </c>
      <c r="W15" s="16" t="str">
        <f>IFERROR(VLOOKUP(J15,AU28:BD33,10,FALSE),"")</f>
        <v/>
      </c>
      <c r="X15" s="16"/>
      <c r="Y15" s="20" t="str">
        <f>IF(I15="","",IFERROR(VLOOKUP(J15,BG11:BH16,2,FALSE),0))</f>
        <v/>
      </c>
      <c r="Z15" s="21"/>
      <c r="AA15" s="22" t="str">
        <f>IFERROR(LARGE(BC11:BC16,I15),"")</f>
        <v/>
      </c>
      <c r="AB15" s="23" t="str">
        <f>IFERROR(LARGE(BD11:BD16,I15),"")</f>
        <v/>
      </c>
      <c r="AC15" s="24" t="str">
        <f>IFERROR(LARGE(BE11:BE16,I15),"")</f>
        <v/>
      </c>
      <c r="AD15" s="25" t="str">
        <f t="shared" ref="AD15:AD16" si="9">IFERROR(AC15+(Y15/10000),"")</f>
        <v/>
      </c>
      <c r="AE15" s="16"/>
      <c r="AF15" s="16">
        <v>5</v>
      </c>
      <c r="AG15" s="18">
        <f t="shared" si="0"/>
        <v>0</v>
      </c>
      <c r="AH15" s="16">
        <f t="shared" ref="AH15" si="10">SUM(AI15:AK15)</f>
        <v>0</v>
      </c>
      <c r="AI15" s="16">
        <f>COUNTIFS(AH20:AH34,AG15,AP20:AP34,AI10)+COUNTIFS(AK20:AK34,AG15,AQ20:AQ34,AI10)</f>
        <v>0</v>
      </c>
      <c r="AJ15" s="16">
        <f>COUNTIFS(AH20:AH34,AG15,AP20:AP34,AJ10)+COUNTIFS(AK20:AK34,AG15,AQ20:AQ34,AJ10)</f>
        <v>0</v>
      </c>
      <c r="AK15" s="14">
        <f>COUNTIFS(AH20:AH34,AG15,AP20:AP34,AK10)+COUNTIFS(AK20:AK34,AG15,AQ20:AQ34,AK10)</f>
        <v>0</v>
      </c>
      <c r="AL15" s="14">
        <f>SUMIF(AH20:AH34,AG15,AI20:AI34)+SUMIF(AK20:AK34,AG15,AJ20:AJ34)</f>
        <v>0</v>
      </c>
      <c r="AM15" s="14">
        <f>SUMIF(AH20:AH34,AG15,AJ20:AJ34)+SUMIF(AK20:AK34,AG15,AI20:AI34)</f>
        <v>0</v>
      </c>
      <c r="AN15" s="16">
        <f>AL15-AM15</f>
        <v>0</v>
      </c>
      <c r="AO15" s="16">
        <f t="shared" ref="AO15" si="11">(3*AI15)+(1*AJ15)+(0*AK15)</f>
        <v>0</v>
      </c>
      <c r="AP15" s="26"/>
      <c r="AQ15" s="22"/>
      <c r="AR15" s="27"/>
      <c r="AS15" s="22"/>
      <c r="AT15" s="22"/>
      <c r="AU15" s="18">
        <f t="shared" si="1"/>
        <v>0</v>
      </c>
      <c r="AV15" s="28">
        <f>IF((AO15-AO11)=0,(AV24),0)</f>
        <v>0</v>
      </c>
      <c r="AW15" s="28">
        <f>IF((AO15-AO12)=0,(AW24),0)</f>
        <v>0</v>
      </c>
      <c r="AX15" s="28">
        <f>IF((AO15-AO13)=0,(AX24),0)</f>
        <v>0</v>
      </c>
      <c r="AY15" s="28">
        <f>IF((AO15-AO14)=0,(AY24),0)</f>
        <v>0</v>
      </c>
      <c r="AZ15" s="28">
        <f>IF((AO15-AO15)=0,(AZ24),0)</f>
        <v>0</v>
      </c>
      <c r="BA15" s="28">
        <f>IF((AO15-AO16)=0,(BA24),0)</f>
        <v>0</v>
      </c>
      <c r="BB15" s="30"/>
      <c r="BC15" s="22">
        <f t="shared" si="7"/>
        <v>-1</v>
      </c>
      <c r="BD15" s="22">
        <f t="shared" si="2"/>
        <v>-1</v>
      </c>
      <c r="BE15" s="29">
        <f t="shared" si="3"/>
        <v>-1.0000000005</v>
      </c>
      <c r="BF15" s="29">
        <f t="shared" si="8"/>
        <v>-1.0000000005</v>
      </c>
      <c r="BG15" s="18">
        <f t="shared" si="4"/>
        <v>0</v>
      </c>
      <c r="BH15" s="28">
        <f t="shared" si="5"/>
        <v>0</v>
      </c>
      <c r="BI15" s="14"/>
    </row>
    <row r="16" spans="1:61" hidden="1" x14ac:dyDescent="0.25">
      <c r="A16" s="14"/>
      <c r="B16" s="14"/>
      <c r="C16" s="14"/>
      <c r="D16" s="14"/>
      <c r="E16" s="14"/>
      <c r="F16" s="14"/>
      <c r="G16" s="14"/>
      <c r="H16" s="14"/>
      <c r="I16" s="15" t="str">
        <f>IF(B8&lt;&gt;0,I15+1,"")</f>
        <v/>
      </c>
      <c r="J16" s="16" t="str">
        <f>IF(B8="","",VLOOKUP(AC16,BE11:BG16,3,FALSE))</f>
        <v/>
      </c>
      <c r="K16" s="16" t="str">
        <f>IFERROR(VLOOKUP(J16,AG11:AO16,2,FALSE),"")</f>
        <v/>
      </c>
      <c r="L16" s="16" t="str">
        <f>IFERROR(VLOOKUP(J16,AG11:AO16,3,FALSE),"")</f>
        <v/>
      </c>
      <c r="M16" s="16" t="str">
        <f>IFERROR(VLOOKUP(J16,AG11:AO16,4,FALSE),"")</f>
        <v/>
      </c>
      <c r="N16" s="16" t="str">
        <f>IFERROR(VLOOKUP(J16,AG11:AO16,5,FALSE),"")</f>
        <v/>
      </c>
      <c r="O16" s="16" t="str">
        <f>IFERROR(VLOOKUP(J16,AG11:AO16,6,FALSE),"")</f>
        <v/>
      </c>
      <c r="P16" s="16" t="str">
        <f>IFERROR(VLOOKUP(J16,AG11:AO16,7,FALSE),"")</f>
        <v/>
      </c>
      <c r="Q16" s="16" t="str">
        <f>IFERROR(VLOOKUP(J16,AG11:AO16,8,FALSE),"")</f>
        <v/>
      </c>
      <c r="R16" s="16" t="str">
        <f>IFERROR(VLOOKUP(J16,AG11:AO16,9,FALSE),"")</f>
        <v/>
      </c>
      <c r="S16" s="16" t="str">
        <f>IF(I16="","",IF(AB16=AB17,(IF(AB16=-1,"","Shoot com o 1º")),IF(I16=1,"",IF(AB16=AB17,(IF(AB16=-1,"","Shoot com o 1º")),IF(AB16=AB15,(IF(AB16=-1,"","Shoot com o 5º")),"")))))</f>
        <v/>
      </c>
      <c r="T16" s="16" t="str">
        <f>IFERROR(VLOOKUP(J16,AU28:BD33,8,FALSE),"")</f>
        <v/>
      </c>
      <c r="U16" s="16" t="str">
        <f>IFERROR(VLOOKUP(J16,AU28:BD33,9,FALSE),"")</f>
        <v/>
      </c>
      <c r="V16" s="16" t="str">
        <f t="shared" si="6"/>
        <v/>
      </c>
      <c r="W16" s="16" t="str">
        <f>IFERROR(VLOOKUP(J16,AU28:BD33,10,FALSE),"")</f>
        <v/>
      </c>
      <c r="X16" s="16"/>
      <c r="Y16" s="20" t="str">
        <f>IF(I16="","",IFERROR(VLOOKUP(J16,BG11:BH16,2,FALSE),0))</f>
        <v/>
      </c>
      <c r="Z16" s="21"/>
      <c r="AA16" s="22" t="str">
        <f>IFERROR(LARGE(BC11:BC16,I16),"")</f>
        <v/>
      </c>
      <c r="AB16" s="23" t="str">
        <f>IFERROR(LARGE(BD11:BD16,I16),"")</f>
        <v/>
      </c>
      <c r="AC16" s="24" t="str">
        <f>IFERROR(LARGE(BE11:BE16,I16),"")</f>
        <v/>
      </c>
      <c r="AD16" s="25" t="str">
        <f t="shared" si="9"/>
        <v/>
      </c>
      <c r="AE16" s="16"/>
      <c r="AF16" s="16">
        <v>6</v>
      </c>
      <c r="AG16" s="18">
        <f t="shared" si="0"/>
        <v>0</v>
      </c>
      <c r="AH16" s="16">
        <f>SUM(AI16:AK16)</f>
        <v>0</v>
      </c>
      <c r="AI16" s="16">
        <f>COUNTIFS(AH20:AH34,AG16,AP20:AP34,AI10)+COUNTIFS(AK20:AK34,AG16,AQ20:AQ34,AI10)</f>
        <v>0</v>
      </c>
      <c r="AJ16" s="16">
        <f>COUNTIFS(AH20:AH34,AG16,AP20:AP34,AJ10)+COUNTIFS(AK20:AK34,AG16,AQ20:AQ34,AJ10)</f>
        <v>0</v>
      </c>
      <c r="AK16" s="14">
        <f>COUNTIFS(AH20:AH34,AG16,AP20:AP34,AK10)+COUNTIFS(AK20:AK34,AG16,AQ20:AQ34,AK10)</f>
        <v>0</v>
      </c>
      <c r="AL16" s="14">
        <f>SUMIF(AH20:AH34,AG16,AI20:AI34)+SUMIF(AK20:AK34,AG16,AJ20:AJ34)</f>
        <v>0</v>
      </c>
      <c r="AM16" s="14">
        <f>SUMIF(AH20:AH34,AG16,AJ20:AJ34)+SUMIF(AK20:AK34,AG16,AI20:AI34)</f>
        <v>0</v>
      </c>
      <c r="AN16" s="16">
        <f t="shared" ref="AN16" si="12">AL16-AM16</f>
        <v>0</v>
      </c>
      <c r="AO16" s="16">
        <f>(3*AI16)+(1*AJ16)+(0*AK16)</f>
        <v>0</v>
      </c>
      <c r="AP16" s="26"/>
      <c r="AQ16" s="22"/>
      <c r="AR16" s="27"/>
      <c r="AS16" s="22"/>
      <c r="AT16" s="22"/>
      <c r="AU16" s="18">
        <f t="shared" si="1"/>
        <v>0</v>
      </c>
      <c r="AV16" s="28">
        <f>IF((AO16-AO11)=0,(AV25),0)</f>
        <v>0</v>
      </c>
      <c r="AW16" s="28">
        <f>IF((AO16-AO12)=0,(AW25),0)</f>
        <v>0</v>
      </c>
      <c r="AX16" s="28">
        <f>IF((AO16-AO13)=0,(AX25),0)</f>
        <v>0</v>
      </c>
      <c r="AY16" s="28">
        <f>IF((AO16-AO14)=0,(AY25),0)</f>
        <v>0</v>
      </c>
      <c r="AZ16" s="28">
        <f>IF((AO16-AO15)=0,(AZ25),0)</f>
        <v>0</v>
      </c>
      <c r="BA16" s="28">
        <f>IF((AO16-AO16)=0,(BA25),0)</f>
        <v>0</v>
      </c>
      <c r="BB16" s="30"/>
      <c r="BC16" s="22">
        <f t="shared" si="7"/>
        <v>-1</v>
      </c>
      <c r="BD16" s="22">
        <f t="shared" si="2"/>
        <v>-1</v>
      </c>
      <c r="BE16" s="29">
        <f t="shared" si="3"/>
        <v>-1.0000000006</v>
      </c>
      <c r="BF16" s="29">
        <f t="shared" si="8"/>
        <v>-1.0000000006</v>
      </c>
      <c r="BG16" s="18">
        <f t="shared" si="4"/>
        <v>0</v>
      </c>
      <c r="BH16" s="28">
        <f t="shared" si="5"/>
        <v>0</v>
      </c>
      <c r="BI16" s="14"/>
    </row>
    <row r="17" spans="1:61" hidden="1" x14ac:dyDescent="0.2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6"/>
      <c r="M17" s="16"/>
      <c r="N17" s="16"/>
      <c r="O17" s="16"/>
      <c r="P17" s="14"/>
      <c r="Q17" s="14"/>
      <c r="R17" s="14"/>
      <c r="S17" s="14"/>
      <c r="T17" s="14"/>
      <c r="U17" s="14"/>
      <c r="V17" s="14"/>
      <c r="W17" s="14"/>
      <c r="X17" s="14"/>
      <c r="Y17" s="16"/>
      <c r="Z17" s="14"/>
      <c r="AA17" s="14"/>
      <c r="AB17" s="23">
        <f>AB11</f>
        <v>7.0019999999999998</v>
      </c>
      <c r="AC17" s="31"/>
      <c r="AD17" s="32"/>
      <c r="AE17" s="14"/>
      <c r="AF17" s="16"/>
      <c r="AG17" s="16"/>
      <c r="AH17" s="16"/>
      <c r="AI17" s="16"/>
      <c r="AJ17" s="14"/>
      <c r="AK17" s="14"/>
      <c r="AL17" s="14"/>
      <c r="AM17" s="14"/>
      <c r="AN17" s="16"/>
      <c r="AO17" s="16"/>
      <c r="AP17" s="14"/>
      <c r="AQ17" s="14"/>
      <c r="AR17" s="14"/>
      <c r="AS17" s="14"/>
      <c r="AT17" s="14"/>
      <c r="AU17" s="31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8"/>
      <c r="BH17" s="14"/>
      <c r="BI17" s="14"/>
    </row>
    <row r="18" spans="1:61" s="33" customFormat="1" ht="15" customHeight="1" x14ac:dyDescent="0.25">
      <c r="Y18" s="34"/>
      <c r="Z18" s="35"/>
      <c r="AA18" s="35"/>
      <c r="AB18" s="36"/>
      <c r="AC18" s="36"/>
      <c r="AD18" s="37"/>
      <c r="AE18" s="35"/>
      <c r="AF18" s="34"/>
      <c r="AG18" s="38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</row>
    <row r="19" spans="1:61" s="40" customFormat="1" ht="18" customHeight="1" x14ac:dyDescent="0.25">
      <c r="A19" s="39" t="s">
        <v>23</v>
      </c>
      <c r="B19" s="39" t="s">
        <v>24</v>
      </c>
      <c r="C19" s="177" t="s">
        <v>25</v>
      </c>
      <c r="D19" s="178"/>
      <c r="E19" s="39" t="s">
        <v>26</v>
      </c>
      <c r="F19" s="179" t="s">
        <v>17</v>
      </c>
      <c r="G19" s="180"/>
      <c r="I19" s="39" t="s">
        <v>27</v>
      </c>
      <c r="J19" s="39" t="str">
        <f>J10</f>
        <v>SUB-16 - A</v>
      </c>
      <c r="K19" s="41" t="s">
        <v>4</v>
      </c>
      <c r="L19" s="42" t="s">
        <v>5</v>
      </c>
      <c r="M19" s="42" t="s">
        <v>6</v>
      </c>
      <c r="N19" s="42" t="s">
        <v>7</v>
      </c>
      <c r="O19" s="42" t="s">
        <v>8</v>
      </c>
      <c r="P19" s="42" t="s">
        <v>9</v>
      </c>
      <c r="Q19" s="43" t="s">
        <v>10</v>
      </c>
      <c r="R19" s="44" t="s">
        <v>11</v>
      </c>
      <c r="S19" s="39" t="s">
        <v>12</v>
      </c>
      <c r="T19" s="41" t="s">
        <v>13</v>
      </c>
      <c r="U19" s="42" t="s">
        <v>14</v>
      </c>
      <c r="V19" s="43" t="s">
        <v>15</v>
      </c>
      <c r="W19" s="44" t="s">
        <v>16</v>
      </c>
      <c r="Y19" s="34" t="s">
        <v>17</v>
      </c>
      <c r="Z19" s="34"/>
      <c r="AA19" s="34" t="s">
        <v>27</v>
      </c>
      <c r="AB19" s="34" t="s">
        <v>28</v>
      </c>
      <c r="AC19" s="34" t="s">
        <v>29</v>
      </c>
      <c r="AD19" s="45" t="s">
        <v>30</v>
      </c>
      <c r="AE19" s="34"/>
      <c r="AF19" s="46"/>
      <c r="AG19" s="47" t="s">
        <v>4</v>
      </c>
      <c r="AH19" s="46">
        <f>COUNTA(B3:B8)</f>
        <v>4</v>
      </c>
      <c r="AI19" s="48" t="s">
        <v>31</v>
      </c>
      <c r="AJ19" s="48" t="s">
        <v>32</v>
      </c>
      <c r="AK19" s="48"/>
      <c r="AL19" s="48" t="s">
        <v>33</v>
      </c>
      <c r="AM19" s="48" t="s">
        <v>34</v>
      </c>
      <c r="AN19" s="48" t="s">
        <v>35</v>
      </c>
      <c r="AO19" s="48" t="s">
        <v>36</v>
      </c>
      <c r="AP19" s="34" t="s">
        <v>37</v>
      </c>
      <c r="AQ19" s="34" t="s">
        <v>38</v>
      </c>
      <c r="AR19" s="34" t="s">
        <v>39</v>
      </c>
      <c r="AS19" s="34" t="s">
        <v>40</v>
      </c>
      <c r="AT19" s="34"/>
      <c r="AU19" s="49" t="s">
        <v>22</v>
      </c>
      <c r="AV19" s="35" t="str">
        <f t="shared" ref="AV19:BA19" si="13">AV10</f>
        <v>Alexandre Kushmyruk</v>
      </c>
      <c r="AW19" s="35" t="str">
        <f t="shared" si="13"/>
        <v>Pedro Amaro</v>
      </c>
      <c r="AX19" s="35" t="str">
        <f t="shared" si="13"/>
        <v>Henrique Acuña</v>
      </c>
      <c r="AY19" s="35" t="str">
        <f t="shared" si="13"/>
        <v>Guilherme Santos</v>
      </c>
      <c r="AZ19" s="35">
        <f t="shared" si="13"/>
        <v>0</v>
      </c>
      <c r="BA19" s="35">
        <f t="shared" si="13"/>
        <v>0</v>
      </c>
      <c r="BB19" s="130"/>
      <c r="BC19" s="130"/>
      <c r="BD19" s="130"/>
      <c r="BE19" s="130"/>
      <c r="BF19" s="130"/>
      <c r="BG19" s="130"/>
      <c r="BH19" s="130"/>
      <c r="BI19" s="34"/>
    </row>
    <row r="20" spans="1:61" s="33" customFormat="1" ht="18" customHeight="1" x14ac:dyDescent="0.25">
      <c r="A20" s="50">
        <f t="shared" ref="A20:A34" si="14">AG20</f>
        <v>1</v>
      </c>
      <c r="B20" s="51" t="str">
        <f t="shared" ref="B20:B34" si="15">IF(AH20=0,"",(IF(AK20=0,"",AH20)))</f>
        <v>Alexandre Kushmyruk</v>
      </c>
      <c r="C20" s="52">
        <f>Sessões!E38</f>
        <v>0</v>
      </c>
      <c r="D20" s="53">
        <f>Sessões!G38</f>
        <v>0</v>
      </c>
      <c r="E20" s="51" t="str">
        <f t="shared" ref="E20:E34" si="16">IF(AK20=0,"",(IF(AH20=0,"",AK20)))</f>
        <v>Guilherme Santos</v>
      </c>
      <c r="F20" s="54"/>
      <c r="G20" s="55"/>
      <c r="I20" s="56" t="str">
        <f>IF(AA20="","",CONCATENATE(AA20,A2))</f>
        <v>1A</v>
      </c>
      <c r="J20" s="57" t="str">
        <f>IF(B3="","",VLOOKUP(AD20,BF11:BG16,2,FALSE))</f>
        <v>Pedro Amaro</v>
      </c>
      <c r="K20" s="58">
        <f>IFERROR(VLOOKUP(J20,AG11:AO16,2,FALSE),"")</f>
        <v>3</v>
      </c>
      <c r="L20" s="59">
        <f>IFERROR(VLOOKUP(J20,AG11:AO16,3,FALSE),"")</f>
        <v>2</v>
      </c>
      <c r="M20" s="59">
        <f>IFERROR(VLOOKUP(J20,AG11:AO16,4,FALSE),"")</f>
        <v>1</v>
      </c>
      <c r="N20" s="59">
        <f>IFERROR(VLOOKUP(J20,AG11:AO16,5,FALSE),"")</f>
        <v>0</v>
      </c>
      <c r="O20" s="59">
        <f>IFERROR(VLOOKUP(J20,AG11:AO16,6,FALSE),"")</f>
        <v>3</v>
      </c>
      <c r="P20" s="59">
        <f>IFERROR(VLOOKUP(J20,AG11:AO16,7,FALSE),"")</f>
        <v>1</v>
      </c>
      <c r="Q20" s="59">
        <f>IFERROR(VLOOKUP(J20,AG11:AO16,8,FALSE),"")</f>
        <v>2</v>
      </c>
      <c r="R20" s="60">
        <f>IFERROR(VLOOKUP(J20,AG11:AO16,9,FALSE),"")</f>
        <v>7</v>
      </c>
      <c r="S20" s="57" t="str">
        <f>IF(AA20="","",IF(AC20=AC21,(IF(AC20=-1,"","Shoot com o 2º")),IF(AA20=1,"",IF(AC20=AC26,(IF(AC20=-1,"","Shoot com o 1º")),IF(AC20=AC19,(IF(AC20=-1,"","Shoot com o 1º")),"")))))</f>
        <v/>
      </c>
      <c r="T20" s="61">
        <f>IFERROR(VLOOKUP(J20,AU28:BD33,8,FALSE),"")</f>
        <v>0</v>
      </c>
      <c r="U20" s="62">
        <f>IFERROR(VLOOKUP(J20,AU28:BD33,9,FALSE),"")</f>
        <v>0</v>
      </c>
      <c r="V20" s="62">
        <f>IFERROR(T20-U20,"")</f>
        <v>0</v>
      </c>
      <c r="W20" s="63">
        <f>IFERROR(VLOOKUP(J20,AU28:BD33,10,FALSE),"")</f>
        <v>0</v>
      </c>
      <c r="Y20" s="64">
        <f>IF(AA20="","",IFERROR(VLOOKUP(J20,BG11:BH16,2,FALSE),0))</f>
        <v>0</v>
      </c>
      <c r="Z20" s="65"/>
      <c r="AA20" s="65">
        <f t="shared" ref="AA20:AA25" si="17">I11</f>
        <v>1</v>
      </c>
      <c r="AB20" s="66">
        <f>VLOOKUP(J20,J11:AB16,13,FALSE)</f>
        <v>0</v>
      </c>
      <c r="AC20" s="67">
        <f t="shared" ref="AC20:AC25" si="18">IFERROR(ROUNDDOWN(AD20,9),"")</f>
        <v>7.0019999989999997</v>
      </c>
      <c r="AD20" s="68">
        <f>IFERROR(LARGE(BF11:BF16,AA20),"")</f>
        <v>7.0019999997999998</v>
      </c>
      <c r="AE20" s="35"/>
      <c r="AF20" s="48">
        <f>IF(AG20="",AF19,AG20)</f>
        <v>1</v>
      </c>
      <c r="AG20" s="69">
        <f>IFERROR(IF(AH20="","",(IF(AK20=0,"",AG19+1))),AF19+1)</f>
        <v>1</v>
      </c>
      <c r="AH20" s="70" t="str">
        <f>IF(AH19=2,B3,IF(AH19=3,B3,IF(AH19=4,B3,IF(AH19&gt;=5,B3,""))))</f>
        <v>Alexandre Kushmyruk</v>
      </c>
      <c r="AI20" s="71">
        <f t="shared" ref="AI20:AJ34" si="19">IF(C20="","",C20)</f>
        <v>0</v>
      </c>
      <c r="AJ20" s="71">
        <f t="shared" si="19"/>
        <v>0</v>
      </c>
      <c r="AK20" s="70" t="str">
        <f>IF(AH19=2,B4,IF(AH19=3,B5,IF(AH19=4,B6,IF(AH19&gt;=5,B7,""))))</f>
        <v>Guilherme Santos</v>
      </c>
      <c r="AL20" s="71" t="str">
        <f>IF(F20="","",F20)</f>
        <v/>
      </c>
      <c r="AM20" s="71" t="str">
        <f>IF(G20="","",G20)</f>
        <v/>
      </c>
      <c r="AN20" s="71" t="str">
        <f>IF(AL20="","-",(IF(AL20&gt;AM20,3,(IF(AL20=AM20,1,0)))))</f>
        <v>-</v>
      </c>
      <c r="AO20" s="71" t="str">
        <f>IF(AL20="","-",(IF(AL20&lt;AM20,3,(IF(AL20=AM20,1,0)))))</f>
        <v>-</v>
      </c>
      <c r="AP20" s="34" t="str">
        <f t="shared" ref="AP20:AP34" si="20">IF(AI20="","-",(IF(AI20&gt;AJ20,"V",(IF(AI20=AJ20,"E","D")))))</f>
        <v>E</v>
      </c>
      <c r="AQ20" s="34" t="str">
        <f t="shared" ref="AQ20:AQ34" si="21">IF(AI20="","-",(IF(AI20&lt;AJ20,"V",(IF(AI20=AJ20,"E","D")))))</f>
        <v>E</v>
      </c>
      <c r="AR20" s="34">
        <f t="shared" ref="AR20:AS34" si="22">IF(AP20="V",3,(IF(AP20="E",1,0)))</f>
        <v>1</v>
      </c>
      <c r="AS20" s="34">
        <f t="shared" si="22"/>
        <v>1</v>
      </c>
      <c r="AT20" s="35"/>
      <c r="AU20" s="35" t="str">
        <f t="shared" ref="AU20:AU25" si="23">AG11</f>
        <v>Alexandre Kushmyruk</v>
      </c>
      <c r="AV20" s="35">
        <f>SUMIFS(AR20:AR34,AH20:AH34,AU20,AK20:AK34,AV19)+SUMIFS(AS20:AS34,AK20:AK34,AU20,AH20:AH34,AV19)</f>
        <v>0</v>
      </c>
      <c r="AW20" s="35">
        <f>SUMIFS(AR20:AR34,AH20:AH34,AU20,AK20:AK34,AW19)+SUMIFS(AS20:AS34,AK20:AK34,AU20,AH20:AH34,AW19)</f>
        <v>1</v>
      </c>
      <c r="AX20" s="35">
        <f>SUMIFS(AR20:AR34,AH20:AH34,AU20,AK20:AK34,AX19)+SUMIFS(AS20:AS34,AK20:AK34,AU20,AH20:AH34,AX19)</f>
        <v>1</v>
      </c>
      <c r="AY20" s="35">
        <f>SUMIFS(AR20:AR34,AH20:AH34,AU20,AK20:AK34,AY19)+SUMIFS(AS20:AS34,AK20:AK34,AU20,AH20:AH34,AY19)</f>
        <v>1</v>
      </c>
      <c r="AZ20" s="35">
        <f>SUMIFS(AR20:AR34,AH20:AH34,AU20,AK20:AK34,AZ19)+SUMIFS(AS20:AS34,AK20:AK34,AU20,AH20:AH34,AZ19)</f>
        <v>0</v>
      </c>
      <c r="BA20" s="35">
        <f>SUMIFS(AR20:AR34,AH20:AH34,AU20,AK20:AK34,BA19)+SUMIFS(AS20:AS34,AK20:AK34,AU20,AH20:AH34,BA19)</f>
        <v>0</v>
      </c>
      <c r="BB20" s="35"/>
      <c r="BC20" s="35"/>
      <c r="BD20" s="35"/>
      <c r="BE20" s="35"/>
      <c r="BF20" s="35"/>
      <c r="BG20" s="35"/>
      <c r="BH20" s="131"/>
      <c r="BI20" s="35"/>
    </row>
    <row r="21" spans="1:61" s="33" customFormat="1" ht="18" customHeight="1" x14ac:dyDescent="0.25">
      <c r="A21" s="56">
        <f t="shared" si="14"/>
        <v>2</v>
      </c>
      <c r="B21" s="72" t="str">
        <f t="shared" si="15"/>
        <v>Pedro Amaro</v>
      </c>
      <c r="C21" s="73">
        <f>Sessões!E48</f>
        <v>1</v>
      </c>
      <c r="D21" s="74">
        <f>Sessões!G48</f>
        <v>0</v>
      </c>
      <c r="E21" s="72" t="str">
        <f t="shared" si="16"/>
        <v>Henrique Acuña</v>
      </c>
      <c r="F21" s="75"/>
      <c r="G21" s="76"/>
      <c r="I21" s="56" t="str">
        <f>IF(AA21="","",CONCATENATE(AA21,A2))</f>
        <v>2A</v>
      </c>
      <c r="J21" s="57" t="str">
        <f>IF(B4="","",VLOOKUP(AD21,BF11:BG16,2,FALSE))</f>
        <v>Alexandre Kushmyruk</v>
      </c>
      <c r="K21" s="58">
        <f>IFERROR(VLOOKUP(J21,AG11:AO16,2,FALSE),"")</f>
        <v>3</v>
      </c>
      <c r="L21" s="59">
        <f>IFERROR(VLOOKUP(J21,AG11:AO16,3,FALSE),"")</f>
        <v>0</v>
      </c>
      <c r="M21" s="59">
        <f>IFERROR(VLOOKUP(J21,AG11:AO16,4,FALSE),"")</f>
        <v>3</v>
      </c>
      <c r="N21" s="59">
        <f>IFERROR(VLOOKUP(J21,AG11:AO16,5,FALSE),"")</f>
        <v>0</v>
      </c>
      <c r="O21" s="59">
        <f>IFERROR(VLOOKUP(J21,AG11:AO16,6,FALSE),"")</f>
        <v>0</v>
      </c>
      <c r="P21" s="59">
        <f>IFERROR(VLOOKUP(J21,AG11:AO16,7,FALSE),"")</f>
        <v>0</v>
      </c>
      <c r="Q21" s="59">
        <f>IFERROR(VLOOKUP(J21,AG11:AO16,8,FALSE),"")</f>
        <v>0</v>
      </c>
      <c r="R21" s="60">
        <f>IFERROR(VLOOKUP(J21,AG11:AO16,9,FALSE),"")</f>
        <v>3</v>
      </c>
      <c r="S21" s="57" t="str">
        <f>IF(AA21="","",IF(AC21=AC22,(IF(AC21=-1,"","Shoot com o 3º")),IF(AA21=1,"",IF(AC21=AC26,(IF(AC21=-1,"","Shoot com o 1º")),IF(AC21=AC20,(IF(AC21=-1,"","Shoot com o 1º")),"")))))</f>
        <v/>
      </c>
      <c r="T21" s="61">
        <f>IFERROR(VLOOKUP(J21,AU28:BD33,8,FALSE),"")</f>
        <v>0</v>
      </c>
      <c r="U21" s="62">
        <f>IFERROR(VLOOKUP(J21,AU28:BD33,9,FALSE),"")</f>
        <v>0</v>
      </c>
      <c r="V21" s="62">
        <f t="shared" ref="V21:V25" si="24">IFERROR(T21-U21,"")</f>
        <v>0</v>
      </c>
      <c r="W21" s="63">
        <f>IFERROR(VLOOKUP(J21,AU28:BD33,10,FALSE),"")</f>
        <v>0</v>
      </c>
      <c r="Y21" s="64">
        <f>IF(AA21="","",IFERROR(VLOOKUP(J21,BG11:BH16,2,FALSE),0))</f>
        <v>0</v>
      </c>
      <c r="Z21" s="65"/>
      <c r="AA21" s="65">
        <f t="shared" si="17"/>
        <v>2</v>
      </c>
      <c r="AB21" s="66">
        <f>VLOOKUP(J21,J11:AB16,13,FALSE)</f>
        <v>0</v>
      </c>
      <c r="AC21" s="67">
        <f t="shared" si="18"/>
        <v>2.9999699990000002</v>
      </c>
      <c r="AD21" s="68">
        <f>IFERROR(LARGE(BF11:BF16,AA21),"")</f>
        <v>2.9999699998999998</v>
      </c>
      <c r="AE21" s="35"/>
      <c r="AF21" s="48">
        <f t="shared" ref="AF21:AF34" si="25">IF(AG21="",AF20,AG21)</f>
        <v>2</v>
      </c>
      <c r="AG21" s="69">
        <f t="shared" ref="AG21:AG34" si="26">IFERROR(IF(AH21="","",(IF(AK21=0,"",AG20+1))),AF20+1)</f>
        <v>2</v>
      </c>
      <c r="AH21" s="70" t="str">
        <f>IF(AH19=2,"",IF(AH19=3,B4,IF(AH19=4,B4,IF(AH19&gt;=5,B4,""))))</f>
        <v>Pedro Amaro</v>
      </c>
      <c r="AI21" s="71">
        <f t="shared" si="19"/>
        <v>1</v>
      </c>
      <c r="AJ21" s="71">
        <f t="shared" si="19"/>
        <v>0</v>
      </c>
      <c r="AK21" s="70" t="str">
        <f>IF(AH19=2,"",IF(AH19=3,B5,IF(AH19=4,B5,IF(AH19&gt;=5,B5,""))))</f>
        <v>Henrique Acuña</v>
      </c>
      <c r="AL21" s="71" t="str">
        <f t="shared" ref="AL21:AM34" si="27">IF(F21="","",F21)</f>
        <v/>
      </c>
      <c r="AM21" s="71" t="str">
        <f t="shared" si="27"/>
        <v/>
      </c>
      <c r="AN21" s="71" t="str">
        <f t="shared" ref="AN21:AN34" si="28">IF(AL21="","-",(IF(AL21&gt;AM21,3,(IF(AL21=AM21,1,0)))))</f>
        <v>-</v>
      </c>
      <c r="AO21" s="71" t="str">
        <f t="shared" ref="AO21:AO34" si="29">IF(AL21="","-",(IF(AL21&lt;AM21,3,(IF(AL21=AM21,1,0)))))</f>
        <v>-</v>
      </c>
      <c r="AP21" s="34" t="str">
        <f t="shared" si="20"/>
        <v>V</v>
      </c>
      <c r="AQ21" s="34" t="str">
        <f t="shared" si="21"/>
        <v>D</v>
      </c>
      <c r="AR21" s="34">
        <f t="shared" si="22"/>
        <v>3</v>
      </c>
      <c r="AS21" s="34">
        <f t="shared" si="22"/>
        <v>0</v>
      </c>
      <c r="AT21" s="35"/>
      <c r="AU21" s="35" t="str">
        <f t="shared" si="23"/>
        <v>Pedro Amaro</v>
      </c>
      <c r="AV21" s="35">
        <f>SUMIFS(AR20:AR34,AH20:AH34,AU21,AK20:AK34,AV19)+SUMIFS(AS20:AS34,AK20:AK34,AU21,AH20:AH34,AV19)</f>
        <v>1</v>
      </c>
      <c r="AW21" s="35">
        <f>SUMIFS(AR20:AR34,AH20:AH34,AU21,AK20:AK34,AW19)+SUMIFS(AS20:AS34,AK20:AK34,AU21,AH20:AH34,AW19)</f>
        <v>0</v>
      </c>
      <c r="AX21" s="35">
        <f>SUMIFS(AR20:AR34,AH20:AH34,AU21,AK20:AK34,AX19)+SUMIFS(AS20:AS34,AK20:AK34,AU21,AH20:AH34,AX19)</f>
        <v>3</v>
      </c>
      <c r="AY21" s="35">
        <f>SUMIFS(AR20:AR34,AH20:AH34,AU21,AK20:AK34,AY19)+SUMIFS(AS20:AS34,AK20:AK34,AU21,AH20:AH34,AY19)</f>
        <v>3</v>
      </c>
      <c r="AZ21" s="35">
        <f>SUMIFS(AR20:AR34,AH20:AH34,AU21,AK20:AK34,AZ19)+SUMIFS(AS20:AS34,AK20:AK34,AU21,AH20:AH34,AZ19)</f>
        <v>0</v>
      </c>
      <c r="BA21" s="35">
        <f>SUMIFS(AR20:AR34,AH20:AH34,AU21,AK20:AK34,BA19)+SUMIFS(AS20:AS34,AK20:AK34,AU21,AH20:AH34,BA19)</f>
        <v>0</v>
      </c>
      <c r="BB21" s="35"/>
      <c r="BC21" s="35"/>
      <c r="BD21" s="35"/>
      <c r="BE21" s="35"/>
      <c r="BF21" s="35"/>
      <c r="BG21" s="35"/>
      <c r="BH21" s="131"/>
      <c r="BI21" s="35"/>
    </row>
    <row r="22" spans="1:61" s="33" customFormat="1" ht="18" customHeight="1" x14ac:dyDescent="0.25">
      <c r="A22" s="56">
        <f t="shared" si="14"/>
        <v>3</v>
      </c>
      <c r="B22" s="72" t="str">
        <f t="shared" si="15"/>
        <v>Alexandre Kushmyruk</v>
      </c>
      <c r="C22" s="73">
        <f>Sessões!E27</f>
        <v>0</v>
      </c>
      <c r="D22" s="74">
        <f>Sessões!G27</f>
        <v>0</v>
      </c>
      <c r="E22" s="72" t="str">
        <f t="shared" si="16"/>
        <v>Henrique Acuña</v>
      </c>
      <c r="F22" s="75"/>
      <c r="G22" s="76"/>
      <c r="I22" s="56" t="str">
        <f>IF(AA22="","",CONCATENATE(AA22,A2))</f>
        <v>3A</v>
      </c>
      <c r="J22" s="57" t="str">
        <f>IF(B5="","",VLOOKUP(AD22,BF11:BG16,2,FALSE))</f>
        <v>Guilherme Santos</v>
      </c>
      <c r="K22" s="58">
        <f>IFERROR(VLOOKUP(J22,AG11:AO16,2,FALSE),"")</f>
        <v>3</v>
      </c>
      <c r="L22" s="59">
        <f>IFERROR(VLOOKUP(J22,AG11:AO16,3,FALSE),"")</f>
        <v>0</v>
      </c>
      <c r="M22" s="59">
        <f>IFERROR(VLOOKUP(J22,AG11:AO16,4,FALSE),"")</f>
        <v>2</v>
      </c>
      <c r="N22" s="59">
        <f>IFERROR(VLOOKUP(J22,AG11:AO16,5,FALSE),"")</f>
        <v>1</v>
      </c>
      <c r="O22" s="59">
        <f>IFERROR(VLOOKUP(J22,AG11:AO16,6,FALSE),"")</f>
        <v>1</v>
      </c>
      <c r="P22" s="59">
        <f>IFERROR(VLOOKUP(J22,AG11:AO16,7,FALSE),"")</f>
        <v>2</v>
      </c>
      <c r="Q22" s="59">
        <f>IFERROR(VLOOKUP(J22,AG11:AO16,8,FALSE),"")</f>
        <v>-1</v>
      </c>
      <c r="R22" s="60">
        <f>IFERROR(VLOOKUP(J22,AG11:AO16,9,FALSE),"")</f>
        <v>2</v>
      </c>
      <c r="S22" s="57" t="str">
        <f>IF(AA22="","",IF(AC22=AC23,(IF(AC22=-1,"","Shoot com o 4º")),IF(AA22=1,"",IF(AC22=AC26,(IF(AC22=-1,"","Shoot com o 1º")),IF(AC22=AC21,(IF(AC22=-1,"","Shoot com o 2º")),"")))))</f>
        <v/>
      </c>
      <c r="T22" s="61">
        <f>IFERROR(VLOOKUP(J22,AU28:BD33,8,FALSE),"")</f>
        <v>0</v>
      </c>
      <c r="U22" s="62">
        <f>IFERROR(VLOOKUP(J22,AU28:BD33,9,FALSE),"")</f>
        <v>0</v>
      </c>
      <c r="V22" s="62">
        <f t="shared" si="24"/>
        <v>0</v>
      </c>
      <c r="W22" s="63">
        <f>IFERROR(VLOOKUP(J22,AU28:BD33,10,FALSE),"")</f>
        <v>0</v>
      </c>
      <c r="Y22" s="64">
        <f>IF(AA22="","",IFERROR(VLOOKUP(J22,BG11:BH16,2,FALSE),0))</f>
        <v>0</v>
      </c>
      <c r="Z22" s="65"/>
      <c r="AA22" s="65">
        <f t="shared" si="17"/>
        <v>3</v>
      </c>
      <c r="AB22" s="66">
        <f>VLOOKUP(J22,J11:AB16,13,FALSE)</f>
        <v>0</v>
      </c>
      <c r="AC22" s="67">
        <f t="shared" si="18"/>
        <v>2.0489799990000002</v>
      </c>
      <c r="AD22" s="68">
        <f>IFERROR(LARGE(BF11:BF16,AA22),"")</f>
        <v>2.0489799995999998</v>
      </c>
      <c r="AE22" s="35"/>
      <c r="AF22" s="48">
        <f t="shared" si="25"/>
        <v>3</v>
      </c>
      <c r="AG22" s="69">
        <f t="shared" si="26"/>
        <v>3</v>
      </c>
      <c r="AH22" s="70" t="str">
        <f>IF(AH19=2,"",IF(AH19=3,B3,IF(AH19=4,B3,IF(AH19&gt;=5,B6,""))))</f>
        <v>Alexandre Kushmyruk</v>
      </c>
      <c r="AI22" s="71">
        <f t="shared" si="19"/>
        <v>0</v>
      </c>
      <c r="AJ22" s="71">
        <f t="shared" si="19"/>
        <v>0</v>
      </c>
      <c r="AK22" s="70" t="str">
        <f>IF(AH19=2,"",IF(AH19=3,B4,IF(AH19=4,B5,IF(AH19&gt;=5,B8,""))))</f>
        <v>Henrique Acuña</v>
      </c>
      <c r="AL22" s="71" t="str">
        <f t="shared" si="27"/>
        <v/>
      </c>
      <c r="AM22" s="71" t="str">
        <f t="shared" si="27"/>
        <v/>
      </c>
      <c r="AN22" s="71" t="str">
        <f t="shared" si="28"/>
        <v>-</v>
      </c>
      <c r="AO22" s="71" t="str">
        <f t="shared" si="29"/>
        <v>-</v>
      </c>
      <c r="AP22" s="34" t="str">
        <f t="shared" si="20"/>
        <v>E</v>
      </c>
      <c r="AQ22" s="34" t="str">
        <f t="shared" si="21"/>
        <v>E</v>
      </c>
      <c r="AR22" s="34">
        <f t="shared" si="22"/>
        <v>1</v>
      </c>
      <c r="AS22" s="34">
        <f t="shared" si="22"/>
        <v>1</v>
      </c>
      <c r="AT22" s="35"/>
      <c r="AU22" s="35" t="str">
        <f t="shared" si="23"/>
        <v>Henrique Acuña</v>
      </c>
      <c r="AV22" s="35">
        <f>SUMIFS(AR20:AR34,AH20:AH34,AU22,AK20:AK34,AV19)+SUMIFS(AS20:AS34,AK20:AK34,AU22,AH20:AH34,AV19)</f>
        <v>1</v>
      </c>
      <c r="AW22" s="35">
        <f>SUMIFS(AR20:AR34,AH20:AH34,AU22,AK20:AK34,AW19)+SUMIFS(AS20:AS34,AK20:AK34,AU22,AH20:AH34,AW19)</f>
        <v>0</v>
      </c>
      <c r="AX22" s="35">
        <f>SUMIFS(AR20:AR34,AH20:AH34,AU22,AK20:AK34,AX19)+SUMIFS(AS20:AS34,AK20:AK34,AU22,AH20:AH34,AX19)</f>
        <v>0</v>
      </c>
      <c r="AY22" s="35">
        <f>SUMIFS(AR20:AR34,AH20:AH34,AU22,AK20:AK34,AY19)+SUMIFS(AS20:AS34,AK20:AK34,AU22,AH20:AH34,AY19)</f>
        <v>1</v>
      </c>
      <c r="AZ22" s="35">
        <f>SUMIFS(AR20:AR34,AH20:AH34,AU22,AK20:AK34,AZ19)+SUMIFS(AS20:AS34,AK20:AK34,AU22,AH20:AH34,AZ19)</f>
        <v>0</v>
      </c>
      <c r="BA22" s="35">
        <f>SUMIFS(AR20:AR34,AH20:AH34,AU22,AK20:AK34,BA19)+SUMIFS(AS20:AS34,AK20:AK34,AU22,AH20:AH34,BA19)</f>
        <v>0</v>
      </c>
      <c r="BB22" s="35"/>
      <c r="BC22" s="35"/>
      <c r="BD22" s="35"/>
      <c r="BE22" s="35"/>
      <c r="BF22" s="35"/>
      <c r="BG22" s="35"/>
      <c r="BH22" s="131"/>
      <c r="BI22" s="35"/>
    </row>
    <row r="23" spans="1:61" s="33" customFormat="1" ht="18" customHeight="1" x14ac:dyDescent="0.25">
      <c r="A23" s="56">
        <f t="shared" si="14"/>
        <v>4</v>
      </c>
      <c r="B23" s="72" t="str">
        <f t="shared" si="15"/>
        <v>Pedro Amaro</v>
      </c>
      <c r="C23" s="73">
        <f>Sessões!E16</f>
        <v>2</v>
      </c>
      <c r="D23" s="74">
        <f>Sessões!G16</f>
        <v>1</v>
      </c>
      <c r="E23" s="72" t="str">
        <f t="shared" si="16"/>
        <v>Guilherme Santos</v>
      </c>
      <c r="F23" s="75"/>
      <c r="G23" s="76"/>
      <c r="I23" s="56" t="str">
        <f>IF(AA23="","",CONCATENATE(AA23,A2))</f>
        <v>4A</v>
      </c>
      <c r="J23" s="57" t="str">
        <f>IF(B6="","",VLOOKUP(AD23,BF11:BG16,2,FALSE))</f>
        <v>Henrique Acuña</v>
      </c>
      <c r="K23" s="58">
        <f>IFERROR(VLOOKUP(J23,AG11:AO16,2,FALSE),"")</f>
        <v>3</v>
      </c>
      <c r="L23" s="59">
        <f>IFERROR(VLOOKUP(J23,AG11:AO16,3,FALSE),"")</f>
        <v>0</v>
      </c>
      <c r="M23" s="59">
        <f>IFERROR(VLOOKUP(J23,AG11:AO16,4,FALSE),"")</f>
        <v>2</v>
      </c>
      <c r="N23" s="59">
        <f>IFERROR(VLOOKUP(J23,AG11:AO16,5,FALSE),"")</f>
        <v>1</v>
      </c>
      <c r="O23" s="59">
        <f>IFERROR(VLOOKUP(J23,AG11:AO16,6,FALSE),"")</f>
        <v>0</v>
      </c>
      <c r="P23" s="59">
        <f>IFERROR(VLOOKUP(J23,AG11:AO16,7,FALSE),"")</f>
        <v>1</v>
      </c>
      <c r="Q23" s="59">
        <f>IFERROR(VLOOKUP(J23,AG11:AO16,8,FALSE),"")</f>
        <v>-1</v>
      </c>
      <c r="R23" s="60">
        <f>IFERROR(VLOOKUP(J23,AG11:AO16,9,FALSE),"")</f>
        <v>2</v>
      </c>
      <c r="S23" s="57" t="str">
        <f>IF(AA23="","",IF(AC23=AC24,(IF(AC23=-1,"","Shoot com o 5º")),IF(AA23=1,"",IF(AC23=AC26,(IF(AC23=-1,"","Shoot com o 1º")),IF(AC23=AC22,(IF(AC23=-1,"","Shoot com o 3º")),"")))))</f>
        <v/>
      </c>
      <c r="T23" s="61">
        <f>IFERROR(VLOOKUP(J23,AU28:BD33,8,FALSE),"")</f>
        <v>0</v>
      </c>
      <c r="U23" s="62">
        <f>IFERROR(VLOOKUP(J23,AU28:BD33,9,FALSE),"")</f>
        <v>0</v>
      </c>
      <c r="V23" s="62">
        <f t="shared" si="24"/>
        <v>0</v>
      </c>
      <c r="W23" s="63">
        <f>IFERROR(VLOOKUP(J23,AU28:BD33,10,FALSE),"")</f>
        <v>0</v>
      </c>
      <c r="Y23" s="64">
        <f>IF(AA23="","",IFERROR(VLOOKUP(J23,BG11:BH16,2,FALSE),0))</f>
        <v>0</v>
      </c>
      <c r="Z23" s="65"/>
      <c r="AA23" s="65">
        <f t="shared" si="17"/>
        <v>4</v>
      </c>
      <c r="AB23" s="66">
        <f>VLOOKUP(J23,J11:AB16,13,FALSE)</f>
        <v>0</v>
      </c>
      <c r="AC23" s="67">
        <f t="shared" si="18"/>
        <v>2.0489699990000001</v>
      </c>
      <c r="AD23" s="68">
        <f>IFERROR(LARGE(BF11:BF16,AA23),"")</f>
        <v>2.0489699996999997</v>
      </c>
      <c r="AE23" s="35"/>
      <c r="AF23" s="48">
        <f t="shared" si="25"/>
        <v>4</v>
      </c>
      <c r="AG23" s="69">
        <f t="shared" si="26"/>
        <v>4</v>
      </c>
      <c r="AH23" s="70" t="str">
        <f>IF(AH19=2,"",IF(AH19=3,"",IF(AH19=4,B4,IF(AH19&gt;=5,B4,""))))</f>
        <v>Pedro Amaro</v>
      </c>
      <c r="AI23" s="71">
        <f t="shared" si="19"/>
        <v>2</v>
      </c>
      <c r="AJ23" s="71">
        <f t="shared" si="19"/>
        <v>1</v>
      </c>
      <c r="AK23" s="70" t="str">
        <f>IF(AH19=2,"",IF(AH19=3,"",IF(AH19=4,B6,IF(AH19&gt;=5,B6,""))))</f>
        <v>Guilherme Santos</v>
      </c>
      <c r="AL23" s="71" t="str">
        <f t="shared" si="27"/>
        <v/>
      </c>
      <c r="AM23" s="71" t="str">
        <f t="shared" si="27"/>
        <v/>
      </c>
      <c r="AN23" s="71" t="str">
        <f t="shared" si="28"/>
        <v>-</v>
      </c>
      <c r="AO23" s="71" t="str">
        <f t="shared" si="29"/>
        <v>-</v>
      </c>
      <c r="AP23" s="34" t="str">
        <f t="shared" si="20"/>
        <v>V</v>
      </c>
      <c r="AQ23" s="34" t="str">
        <f t="shared" si="21"/>
        <v>D</v>
      </c>
      <c r="AR23" s="34">
        <f t="shared" si="22"/>
        <v>3</v>
      </c>
      <c r="AS23" s="34">
        <f t="shared" si="22"/>
        <v>0</v>
      </c>
      <c r="AT23" s="35"/>
      <c r="AU23" s="35" t="str">
        <f t="shared" si="23"/>
        <v>Guilherme Santos</v>
      </c>
      <c r="AV23" s="35">
        <f>SUMIFS(AR20:AR34,AH20:AH34,AU23,AK20:AK34,AV19)+SUMIFS(AS20:AS34,AK20:AK34,AU23,AH20:AH34,AV19)</f>
        <v>1</v>
      </c>
      <c r="AW23" s="35">
        <f>SUMIFS(AR20:AR34,AH20:AH34,AU23,AK20:AK34,AW19)+SUMIFS(AS20:AS34,AK20:AK34,AU23,AH20:AH34,AW19)</f>
        <v>0</v>
      </c>
      <c r="AX23" s="35">
        <f>SUMIFS(AR20:AR34,AH20:AH34,AU23,AK20:AK34,AX19)+SUMIFS(AS20:AS34,AK20:AK34,AU23,AH20:AH34,AX19)</f>
        <v>1</v>
      </c>
      <c r="AY23" s="35">
        <f>SUMIFS(AR20:AR34,AH20:AH34,AU23,AK20:AK34,AY19)+SUMIFS(AS20:AS34,AK20:AK34,AU23,AH20:AH34,AY19)</f>
        <v>0</v>
      </c>
      <c r="AZ23" s="35">
        <f>SUMIFS(AR20:AR34,AH20:AH34,AU23,AK20:AK34,AZ19)+SUMIFS(AS20:AS34,AK20:AK34,AU23,AH20:AH34,AZ19)</f>
        <v>0</v>
      </c>
      <c r="BA23" s="35">
        <f>SUMIFS(AR20:AR34,AH20:AH34,AU23,AK20:AK34,BA19)+SUMIFS(AS20:AS34,AK20:AK34,AU23,AH20:AH34,BA19)</f>
        <v>0</v>
      </c>
      <c r="BB23" s="35"/>
      <c r="BC23" s="35"/>
      <c r="BD23" s="35"/>
      <c r="BE23" s="35"/>
      <c r="BF23" s="35"/>
      <c r="BG23" s="35"/>
      <c r="BH23" s="131"/>
      <c r="BI23" s="35"/>
    </row>
    <row r="24" spans="1:61" s="33" customFormat="1" ht="18" customHeight="1" x14ac:dyDescent="0.25">
      <c r="A24" s="56">
        <f t="shared" si="14"/>
        <v>5</v>
      </c>
      <c r="B24" s="72" t="str">
        <f t="shared" si="15"/>
        <v>Alexandre Kushmyruk</v>
      </c>
      <c r="C24" s="73">
        <f>Sessões!E17</f>
        <v>0</v>
      </c>
      <c r="D24" s="74">
        <f>Sessões!G17</f>
        <v>0</v>
      </c>
      <c r="E24" s="72" t="str">
        <f t="shared" si="16"/>
        <v>Pedro Amaro</v>
      </c>
      <c r="F24" s="75"/>
      <c r="G24" s="76"/>
      <c r="I24" s="56" t="str">
        <f>IF(AA24="","",CONCATENATE(AA24,A2))</f>
        <v/>
      </c>
      <c r="J24" s="57" t="str">
        <f>IF(B7="","",VLOOKUP(AD24,BF11:BG16,2,FALSE))</f>
        <v/>
      </c>
      <c r="K24" s="58" t="str">
        <f>IFERROR(VLOOKUP(J24,AG11:AO16,2,FALSE),"")</f>
        <v/>
      </c>
      <c r="L24" s="59" t="str">
        <f>IFERROR(VLOOKUP(J24,AG11:AO16,3,FALSE),"")</f>
        <v/>
      </c>
      <c r="M24" s="59" t="str">
        <f>IFERROR(VLOOKUP(J24,AG11:AO16,4,FALSE),"")</f>
        <v/>
      </c>
      <c r="N24" s="59" t="str">
        <f>IFERROR(VLOOKUP(J24,AG11:AO16,5,FALSE),"")</f>
        <v/>
      </c>
      <c r="O24" s="59" t="str">
        <f>IFERROR(VLOOKUP(J24,AG11:AO16,6,FALSE),"")</f>
        <v/>
      </c>
      <c r="P24" s="59" t="str">
        <f>IFERROR(VLOOKUP(J24,AG11:AO16,7,FALSE),"")</f>
        <v/>
      </c>
      <c r="Q24" s="59" t="str">
        <f>IFERROR(VLOOKUP(J24,AG11:AO16,8,FALSE),"")</f>
        <v/>
      </c>
      <c r="R24" s="60" t="str">
        <f>IFERROR(VLOOKUP(J24,AG11:AO16,9,FALSE),"")</f>
        <v/>
      </c>
      <c r="S24" s="57" t="str">
        <f>IF(AA24="","",IF(AC24=AC25,(IF(AC24=-1,"","Shoot com o 6º")),IF(AA24=1,"",IF(AC24=AC26,(IF(AC24=-1,"","Shoot com o 1º")),IF(AC24=AC23,(IF(AC24=-1,"","Shoot com o 4º")),"")))))</f>
        <v/>
      </c>
      <c r="T24" s="61" t="str">
        <f>IFERROR(VLOOKUP(J24,AU28:BD33,8,FALSE),"")</f>
        <v/>
      </c>
      <c r="U24" s="62" t="str">
        <f>IFERROR(VLOOKUP(J24,AU28:BD33,9,FALSE),"")</f>
        <v/>
      </c>
      <c r="V24" s="62" t="str">
        <f t="shared" si="24"/>
        <v/>
      </c>
      <c r="W24" s="63" t="str">
        <f>IFERROR(VLOOKUP(J24,AU28:BD33,10,FALSE),"")</f>
        <v/>
      </c>
      <c r="Y24" s="64" t="str">
        <f>IF(AA24="","",IFERROR(VLOOKUP(J24,BG11:BH16,2,FALSE),0))</f>
        <v/>
      </c>
      <c r="Z24" s="65"/>
      <c r="AA24" s="65" t="str">
        <f t="shared" si="17"/>
        <v/>
      </c>
      <c r="AB24" s="66" t="str">
        <f>VLOOKUP(J24,J11:AB16,13,FALSE)</f>
        <v/>
      </c>
      <c r="AC24" s="67" t="str">
        <f t="shared" si="18"/>
        <v/>
      </c>
      <c r="AD24" s="68" t="str">
        <f>IFERROR(LARGE(BF11:BF16,AA24),"")</f>
        <v/>
      </c>
      <c r="AE24" s="35"/>
      <c r="AF24" s="48">
        <f t="shared" si="25"/>
        <v>5</v>
      </c>
      <c r="AG24" s="69">
        <f t="shared" si="26"/>
        <v>5</v>
      </c>
      <c r="AH24" s="70" t="str">
        <f>IF(AH19=2,"",IF(AH19=3,"",IF(AH19=4,B3,IF(AH19&gt;=5,B5,""))))</f>
        <v>Alexandre Kushmyruk</v>
      </c>
      <c r="AI24" s="71">
        <f t="shared" si="19"/>
        <v>0</v>
      </c>
      <c r="AJ24" s="71">
        <f t="shared" si="19"/>
        <v>0</v>
      </c>
      <c r="AK24" s="70" t="str">
        <f>IF(AH19=2,"",IF(AH19=3,"",IF(AH19=4,B4,IF(AH19&gt;=5,B7,""))))</f>
        <v>Pedro Amaro</v>
      </c>
      <c r="AL24" s="71" t="str">
        <f t="shared" si="27"/>
        <v/>
      </c>
      <c r="AM24" s="71" t="str">
        <f t="shared" si="27"/>
        <v/>
      </c>
      <c r="AN24" s="71" t="str">
        <f t="shared" si="28"/>
        <v>-</v>
      </c>
      <c r="AO24" s="71" t="str">
        <f t="shared" si="29"/>
        <v>-</v>
      </c>
      <c r="AP24" s="34" t="str">
        <f t="shared" si="20"/>
        <v>E</v>
      </c>
      <c r="AQ24" s="34" t="str">
        <f t="shared" si="21"/>
        <v>E</v>
      </c>
      <c r="AR24" s="34">
        <f t="shared" si="22"/>
        <v>1</v>
      </c>
      <c r="AS24" s="34">
        <f t="shared" si="22"/>
        <v>1</v>
      </c>
      <c r="AT24" s="35"/>
      <c r="AU24" s="35">
        <f t="shared" si="23"/>
        <v>0</v>
      </c>
      <c r="AV24" s="35">
        <f>SUMIFS(AR20:AR34,AH20:AH34,AU24,AK20:AK34,AV19)+SUMIFS(AS20:AS34,AK20:AK34,AU24,AH20:AH34,AV19)</f>
        <v>0</v>
      </c>
      <c r="AW24" s="35">
        <f>SUMIFS(AR20:AR34,AH20:AH34,AU24,AK20:AK34,AW19)+SUMIFS(AS20:AS34,AK20:AK34,AU24,AH20:AH34,AW19)</f>
        <v>0</v>
      </c>
      <c r="AX24" s="35">
        <f>SUMIFS(AR20:AR34,AH20:AH34,AU24,AK20:AK34,AX19)+SUMIFS(AS20:AS34,AK20:AK34,AU24,AH20:AH34,AX19)</f>
        <v>0</v>
      </c>
      <c r="AY24" s="35">
        <f>SUMIFS(AR20:AR34,AH20:AH34,AU24,AK20:AK34,AY19)+SUMIFS(AS20:AS34,AK20:AK34,AU24,AH20:AH34,AY19)</f>
        <v>0</v>
      </c>
      <c r="AZ24" s="35">
        <f>SUMIFS(AR20:AR34,AH20:AH34,AU24,AK20:AK34,AZ19)+SUMIFS(AS20:AS34,AK20:AK34,AU24,AH20:AH34,AZ19)</f>
        <v>0</v>
      </c>
      <c r="BA24" s="35">
        <f>SUMIFS(AR20:AR34,AH20:AH34,AU24,AK20:AK34,BA19)+SUMIFS(AS20:AS34,AK20:AK34,AU24,AH20:AH34,BA19)</f>
        <v>0</v>
      </c>
      <c r="BB24" s="35"/>
      <c r="BC24" s="35"/>
      <c r="BD24" s="35"/>
      <c r="BE24" s="35"/>
      <c r="BF24" s="35"/>
      <c r="BG24" s="35"/>
      <c r="BH24" s="131"/>
      <c r="BI24" s="35"/>
    </row>
    <row r="25" spans="1:61" s="33" customFormat="1" ht="18" customHeight="1" x14ac:dyDescent="0.25">
      <c r="A25" s="56">
        <f t="shared" si="14"/>
        <v>6</v>
      </c>
      <c r="B25" s="72" t="str">
        <f t="shared" si="15"/>
        <v>Henrique Acuña</v>
      </c>
      <c r="C25" s="73">
        <f>Sessões!E18</f>
        <v>0</v>
      </c>
      <c r="D25" s="74">
        <f>Sessões!G18</f>
        <v>0</v>
      </c>
      <c r="E25" s="72" t="str">
        <f t="shared" si="16"/>
        <v>Guilherme Santos</v>
      </c>
      <c r="F25" s="75"/>
      <c r="G25" s="76"/>
      <c r="I25" s="56" t="str">
        <f>IF(AA25="","",CONCATENATE(AA25,A2))</f>
        <v/>
      </c>
      <c r="J25" s="57" t="str">
        <f>IF(B8="","",VLOOKUP(AD25,BF11:BG16,2,FALSE))</f>
        <v/>
      </c>
      <c r="K25" s="58" t="str">
        <f>IFERROR(VLOOKUP(J25,AG11:AO16,2,FALSE),"")</f>
        <v/>
      </c>
      <c r="L25" s="59" t="str">
        <f>IFERROR(VLOOKUP(J25,AG11:AO16,3,FALSE),"")</f>
        <v/>
      </c>
      <c r="M25" s="59" t="str">
        <f>IFERROR(VLOOKUP(J25,AG11:AO16,4,FALSE),"")</f>
        <v/>
      </c>
      <c r="N25" s="59" t="str">
        <f>IFERROR(VLOOKUP(J25,AG11:AO16,5,FALSE),"")</f>
        <v/>
      </c>
      <c r="O25" s="59" t="str">
        <f>IFERROR(VLOOKUP(J25,AG11:AO16,6,FALSE),"")</f>
        <v/>
      </c>
      <c r="P25" s="59" t="str">
        <f>IFERROR(VLOOKUP(J25,AG11:AO16,7,FALSE),"")</f>
        <v/>
      </c>
      <c r="Q25" s="59" t="str">
        <f>IFERROR(VLOOKUP(J25,AG11:AO16,8,FALSE),"")</f>
        <v/>
      </c>
      <c r="R25" s="60" t="str">
        <f>IFERROR(VLOOKUP(J25,AG11:AO16,9,FALSE),"")</f>
        <v/>
      </c>
      <c r="S25" s="57" t="str">
        <f>IF(AA25="","",IF(AC25=AC26,(IF(AC25=-1,"","Shoot com o 1º")),IF(AA25=1,"",IF(AC25=AC26,(IF(AC25=-1,"","Shoot com o 1º")),IF(AC25=AC24,(IF(AC25=-1,"","Shoot com o 5º")),"")))))</f>
        <v/>
      </c>
      <c r="T25" s="61" t="str">
        <f>IFERROR(VLOOKUP(J25,AU28:BD33,8,FALSE),"")</f>
        <v/>
      </c>
      <c r="U25" s="62" t="str">
        <f>IFERROR(VLOOKUP(J25,AU28:BD33,9,FALSE),"")</f>
        <v/>
      </c>
      <c r="V25" s="62" t="str">
        <f t="shared" si="24"/>
        <v/>
      </c>
      <c r="W25" s="63" t="str">
        <f>IFERROR(VLOOKUP(J25,AU28:BD33,10,FALSE),"")</f>
        <v/>
      </c>
      <c r="Y25" s="64" t="str">
        <f>IF(AA25="","",IFERROR(VLOOKUP(J25,BG11:BH16,2,FALSE),0))</f>
        <v/>
      </c>
      <c r="Z25" s="65"/>
      <c r="AA25" s="65" t="str">
        <f t="shared" si="17"/>
        <v/>
      </c>
      <c r="AB25" s="66" t="str">
        <f>VLOOKUP(J25,J11:AB16,13,FALSE)</f>
        <v/>
      </c>
      <c r="AC25" s="67" t="str">
        <f t="shared" si="18"/>
        <v/>
      </c>
      <c r="AD25" s="68" t="str">
        <f>IFERROR(LARGE(BF11:BF16,AA25),"")</f>
        <v/>
      </c>
      <c r="AE25" s="35"/>
      <c r="AF25" s="48">
        <f t="shared" si="25"/>
        <v>6</v>
      </c>
      <c r="AG25" s="69">
        <f t="shared" si="26"/>
        <v>6</v>
      </c>
      <c r="AH25" s="70" t="str">
        <f>IF(AH19=2,"",IF(AH19=3,"",IF(AH19=4,B5,IF(AH19&gt;=5,B3,""))))</f>
        <v>Henrique Acuña</v>
      </c>
      <c r="AI25" s="71">
        <f t="shared" si="19"/>
        <v>0</v>
      </c>
      <c r="AJ25" s="71">
        <f t="shared" si="19"/>
        <v>0</v>
      </c>
      <c r="AK25" s="70" t="str">
        <f>IF(AH19=2,"",IF(AH19=3,"",IF(AH19=4,B6,IF(AH19&gt;=5,B8,""))))</f>
        <v>Guilherme Santos</v>
      </c>
      <c r="AL25" s="71" t="str">
        <f t="shared" si="27"/>
        <v/>
      </c>
      <c r="AM25" s="71" t="str">
        <f t="shared" si="27"/>
        <v/>
      </c>
      <c r="AN25" s="71" t="str">
        <f t="shared" si="28"/>
        <v>-</v>
      </c>
      <c r="AO25" s="71" t="str">
        <f t="shared" si="29"/>
        <v>-</v>
      </c>
      <c r="AP25" s="34" t="str">
        <f t="shared" si="20"/>
        <v>E</v>
      </c>
      <c r="AQ25" s="34" t="str">
        <f t="shared" si="21"/>
        <v>E</v>
      </c>
      <c r="AR25" s="34">
        <f t="shared" si="22"/>
        <v>1</v>
      </c>
      <c r="AS25" s="34">
        <f t="shared" si="22"/>
        <v>1</v>
      </c>
      <c r="AT25" s="35"/>
      <c r="AU25" s="35">
        <f t="shared" si="23"/>
        <v>0</v>
      </c>
      <c r="AV25" s="35">
        <f>SUMIFS(AR20:AR34,AH20:AH34,AU25,AK20:AK34,AV19)+SUMIFS(AS20:AS34,AK20:AK34,AU25,AH20:AH34,AV19)</f>
        <v>0</v>
      </c>
      <c r="AW25" s="35">
        <f>SUMIFS(AR20:AR34,AH20:AH34,AU25,AK20:AK34,AW19)+SUMIFS(AS20:AS34,AK20:AK34,AU25,AH20:AH34,AW19)</f>
        <v>0</v>
      </c>
      <c r="AX25" s="35">
        <f>SUMIFS(AR20:AR34,AH20:AH34,AU25,AK20:AK34,AX19)+SUMIFS(AS20:AS34,AK20:AK34,AU25,AH20:AH34,AX19)</f>
        <v>0</v>
      </c>
      <c r="AY25" s="35">
        <f>SUMIFS(AR20:AR34,AH20:AH34,AU25,AK20:AK34,AY19)+SUMIFS(AS20:AS34,AK20:AK34,AU25,AH20:AH34,AY19)</f>
        <v>0</v>
      </c>
      <c r="AZ25" s="35">
        <f>SUMIFS(AR20:AR34,AH20:AH34,AU25,AK20:AK34,AZ19)+SUMIFS(AS20:AS34,AK20:AK34,AU25,AH20:AH34,AZ19)</f>
        <v>0</v>
      </c>
      <c r="BA25" s="35">
        <f>SUMIFS(AR20:AR34,AH20:AH34,AU25,AK20:AK34,BA19)+SUMIFS(AS20:AS34,AK20:AK34,AU25,AH20:AH34,BA19)</f>
        <v>0</v>
      </c>
      <c r="BB25" s="35"/>
      <c r="BC25" s="35"/>
      <c r="BD25" s="35"/>
      <c r="BE25" s="35"/>
      <c r="BF25" s="35"/>
      <c r="BG25" s="35"/>
      <c r="BH25" s="131"/>
      <c r="BI25" s="35"/>
    </row>
    <row r="26" spans="1:61" s="33" customFormat="1" ht="18" hidden="1" customHeight="1" x14ac:dyDescent="0.25">
      <c r="A26" s="56" t="str">
        <f t="shared" si="14"/>
        <v/>
      </c>
      <c r="B26" s="72" t="str">
        <f t="shared" si="15"/>
        <v/>
      </c>
      <c r="C26" s="73"/>
      <c r="D26" s="74"/>
      <c r="E26" s="72" t="str">
        <f t="shared" si="16"/>
        <v/>
      </c>
      <c r="F26" s="75"/>
      <c r="G26" s="76"/>
      <c r="Y26" s="34"/>
      <c r="Z26" s="35"/>
      <c r="AA26" s="35"/>
      <c r="AB26" s="66">
        <f>AB20</f>
        <v>0</v>
      </c>
      <c r="AC26" s="67">
        <f>AC20</f>
        <v>7.0019999989999997</v>
      </c>
      <c r="AD26" s="37"/>
      <c r="AE26" s="35"/>
      <c r="AF26" s="48">
        <f t="shared" si="25"/>
        <v>6</v>
      </c>
      <c r="AG26" s="69" t="str">
        <f t="shared" si="26"/>
        <v/>
      </c>
      <c r="AH26" s="70" t="str">
        <f>IF(AH19=2,"",IF(AH19=3,"",IF(AH19=4,"",IF(AH19&gt;=5,B3,""))))</f>
        <v/>
      </c>
      <c r="AI26" s="71" t="str">
        <f t="shared" si="19"/>
        <v/>
      </c>
      <c r="AJ26" s="71" t="str">
        <f t="shared" si="19"/>
        <v/>
      </c>
      <c r="AK26" s="70" t="str">
        <f>IF(AH19=2,"",IF(AH19=3,"",IF(AH19=4,"",IF(AH19&gt;=5,B6,""))))</f>
        <v/>
      </c>
      <c r="AL26" s="71" t="str">
        <f t="shared" si="27"/>
        <v/>
      </c>
      <c r="AM26" s="71" t="str">
        <f t="shared" si="27"/>
        <v/>
      </c>
      <c r="AN26" s="71" t="str">
        <f t="shared" si="28"/>
        <v>-</v>
      </c>
      <c r="AO26" s="71" t="str">
        <f t="shared" si="29"/>
        <v>-</v>
      </c>
      <c r="AP26" s="34" t="str">
        <f t="shared" si="20"/>
        <v>-</v>
      </c>
      <c r="AQ26" s="34" t="str">
        <f t="shared" si="21"/>
        <v>-</v>
      </c>
      <c r="AR26" s="34">
        <f t="shared" si="22"/>
        <v>0</v>
      </c>
      <c r="AS26" s="34">
        <f t="shared" si="22"/>
        <v>0</v>
      </c>
      <c r="AT26" s="35"/>
      <c r="AU26" s="35"/>
      <c r="AV26" s="35"/>
      <c r="AW26" s="35"/>
      <c r="AX26" s="35"/>
      <c r="AY26" s="35"/>
      <c r="AZ26" s="35"/>
      <c r="BA26" s="35"/>
      <c r="BB26" s="35" t="s">
        <v>13</v>
      </c>
      <c r="BC26" s="35" t="s">
        <v>14</v>
      </c>
      <c r="BD26" s="35" t="s">
        <v>16</v>
      </c>
      <c r="BE26" s="35"/>
      <c r="BF26" s="35"/>
      <c r="BG26" s="35"/>
      <c r="BH26" s="131"/>
      <c r="BI26" s="35"/>
    </row>
    <row r="27" spans="1:61" s="33" customFormat="1" ht="18" hidden="1" customHeight="1" x14ac:dyDescent="0.25">
      <c r="A27" s="56" t="str">
        <f t="shared" si="14"/>
        <v/>
      </c>
      <c r="B27" s="72" t="str">
        <f t="shared" si="15"/>
        <v/>
      </c>
      <c r="C27" s="73"/>
      <c r="D27" s="74"/>
      <c r="E27" s="72" t="str">
        <f t="shared" si="16"/>
        <v/>
      </c>
      <c r="F27" s="75"/>
      <c r="G27" s="76"/>
      <c r="Y27" s="34"/>
      <c r="Z27" s="35"/>
      <c r="AA27" s="35"/>
      <c r="AB27" s="36"/>
      <c r="AC27" s="36"/>
      <c r="AD27" s="37"/>
      <c r="AE27" s="35"/>
      <c r="AF27" s="48">
        <f t="shared" si="25"/>
        <v>6</v>
      </c>
      <c r="AG27" s="69" t="str">
        <f t="shared" si="26"/>
        <v/>
      </c>
      <c r="AH27" s="70" t="str">
        <f>IF(AH19=2,"",IF(AH19=3,"",IF(AH19=4,"",IF(AH19&gt;=5,B4,""))))</f>
        <v/>
      </c>
      <c r="AI27" s="71" t="str">
        <f t="shared" si="19"/>
        <v/>
      </c>
      <c r="AJ27" s="71" t="str">
        <f t="shared" si="19"/>
        <v/>
      </c>
      <c r="AK27" s="70" t="str">
        <f>IF(AH19=2,"",IF(AH19=3,"",IF(AH19=4,"",IF(AH19&gt;=5,B7,""))))</f>
        <v/>
      </c>
      <c r="AL27" s="71" t="str">
        <f t="shared" si="27"/>
        <v/>
      </c>
      <c r="AM27" s="71" t="str">
        <f t="shared" si="27"/>
        <v/>
      </c>
      <c r="AN27" s="71" t="str">
        <f t="shared" si="28"/>
        <v>-</v>
      </c>
      <c r="AO27" s="71" t="str">
        <f t="shared" si="29"/>
        <v>-</v>
      </c>
      <c r="AP27" s="34" t="str">
        <f t="shared" si="20"/>
        <v>-</v>
      </c>
      <c r="AQ27" s="34" t="str">
        <f t="shared" si="21"/>
        <v>-</v>
      </c>
      <c r="AR27" s="34">
        <f t="shared" si="22"/>
        <v>0</v>
      </c>
      <c r="AS27" s="34">
        <f t="shared" si="22"/>
        <v>0</v>
      </c>
      <c r="AT27" s="35"/>
      <c r="AU27" s="49" t="s">
        <v>22</v>
      </c>
      <c r="AV27" s="35" t="str">
        <f t="shared" ref="AV27:BA27" si="30">AV19</f>
        <v>Alexandre Kushmyruk</v>
      </c>
      <c r="AW27" s="35" t="str">
        <f t="shared" si="30"/>
        <v>Pedro Amaro</v>
      </c>
      <c r="AX27" s="35" t="str">
        <f t="shared" si="30"/>
        <v>Henrique Acuña</v>
      </c>
      <c r="AY27" s="35" t="str">
        <f t="shared" si="30"/>
        <v>Guilherme Santos</v>
      </c>
      <c r="AZ27" s="35">
        <f t="shared" si="30"/>
        <v>0</v>
      </c>
      <c r="BA27" s="35">
        <f t="shared" si="30"/>
        <v>0</v>
      </c>
      <c r="BB27" s="35" t="s">
        <v>41</v>
      </c>
      <c r="BC27" s="35" t="str">
        <f>AU34</f>
        <v>Sofridos</v>
      </c>
      <c r="BD27" s="35" t="s">
        <v>42</v>
      </c>
      <c r="BE27" s="35"/>
      <c r="BF27" s="35"/>
      <c r="BG27" s="35"/>
      <c r="BH27" s="131"/>
      <c r="BI27" s="35"/>
    </row>
    <row r="28" spans="1:61" s="33" customFormat="1" ht="18" hidden="1" customHeight="1" x14ac:dyDescent="0.25">
      <c r="A28" s="56" t="str">
        <f t="shared" si="14"/>
        <v/>
      </c>
      <c r="B28" s="72" t="str">
        <f t="shared" si="15"/>
        <v/>
      </c>
      <c r="C28" s="73"/>
      <c r="D28" s="74"/>
      <c r="E28" s="72" t="str">
        <f t="shared" si="16"/>
        <v/>
      </c>
      <c r="F28" s="75"/>
      <c r="G28" s="76"/>
      <c r="Y28" s="34"/>
      <c r="Z28" s="35"/>
      <c r="AA28" s="35"/>
      <c r="AB28" s="36"/>
      <c r="AC28" s="36"/>
      <c r="AD28" s="36"/>
      <c r="AE28" s="35"/>
      <c r="AF28" s="48">
        <f t="shared" si="25"/>
        <v>6</v>
      </c>
      <c r="AG28" s="69" t="str">
        <f t="shared" si="26"/>
        <v/>
      </c>
      <c r="AH28" s="70" t="str">
        <f>IF(AH19=2,"",IF(AH19=3,"",IF(AH19=4,"",IF(AH19&gt;=5,B5,""))))</f>
        <v/>
      </c>
      <c r="AI28" s="71" t="str">
        <f t="shared" si="19"/>
        <v/>
      </c>
      <c r="AJ28" s="71" t="str">
        <f t="shared" si="19"/>
        <v/>
      </c>
      <c r="AK28" s="70" t="str">
        <f>IF(AH19=2,"",IF(AH19=3,"",IF(AH19=4,"",IF(AH19&gt;=5,B8,""))))</f>
        <v/>
      </c>
      <c r="AL28" s="71" t="str">
        <f t="shared" si="27"/>
        <v/>
      </c>
      <c r="AM28" s="71" t="str">
        <f t="shared" si="27"/>
        <v/>
      </c>
      <c r="AN28" s="71" t="str">
        <f t="shared" si="28"/>
        <v>-</v>
      </c>
      <c r="AO28" s="71" t="str">
        <f t="shared" si="29"/>
        <v>-</v>
      </c>
      <c r="AP28" s="34" t="str">
        <f t="shared" si="20"/>
        <v>-</v>
      </c>
      <c r="AQ28" s="34" t="str">
        <f t="shared" si="21"/>
        <v>-</v>
      </c>
      <c r="AR28" s="34">
        <f t="shared" si="22"/>
        <v>0</v>
      </c>
      <c r="AS28" s="34">
        <f t="shared" si="22"/>
        <v>0</v>
      </c>
      <c r="AT28" s="35"/>
      <c r="AU28" s="35" t="str">
        <f t="shared" ref="AU28:AU33" si="31">AU20</f>
        <v>Alexandre Kushmyruk</v>
      </c>
      <c r="AV28" s="35">
        <f>SUMIFS(AL20:AL34,AH20:AH34,AU28,AK20:AK34,AV19)+SUMIFS(AM20:AM34,AK20:AK34,AU28,AH20:AH34,AV19)</f>
        <v>0</v>
      </c>
      <c r="AW28" s="35">
        <f>SUMIFS(AL20:AL34,AH20:AH34,AU28,AK20:AK34,AW19)+SUMIFS(AM20:AM34,AK20:AK34,AU28,AH20:AH34,AW19)</f>
        <v>0</v>
      </c>
      <c r="AX28" s="35">
        <f>SUMIFS(AL20:AL34,AH20:AH34,AU28,AK20:AK34,AX19)+SUMIFS(AM20:AM34,AK20:AK34,AU28,AH20:AH34,AX19)</f>
        <v>0</v>
      </c>
      <c r="AY28" s="35">
        <f>SUMIFS(AL20:AL34,AH20:AH34,AU28,AK20:AK34,AY19)+SUMIFS(AM20:AM34,AK20:AK34,AU28,AH20:AH34,AY19)</f>
        <v>0</v>
      </c>
      <c r="AZ28" s="35">
        <f>SUMIFS(AL20:AL34,AH20:AH34,AU28,AK20:AK34,AZ19)+SUMIFS(AM20:AM34,AK20:AK34,AU28,AH20:AH34,AZ19)</f>
        <v>0</v>
      </c>
      <c r="BA28" s="35">
        <f>SUMIFS(AL20:AL34,AH20:AH34,AU28,AK20:AK34,BA19)+SUMIFS(AM20:AM34,AK20:AK34,AU28,AH20:AH34,BA19)</f>
        <v>0</v>
      </c>
      <c r="BB28" s="35">
        <f>SUM(AV28:BA28)</f>
        <v>0</v>
      </c>
      <c r="BC28" s="35">
        <f>AV34</f>
        <v>0</v>
      </c>
      <c r="BD28" s="77">
        <f>(SUMIFS(AN20:AN34,AH20:AH34,AU28)+SUMIFS(AO20:AO34,AK20:AK34,AU28))</f>
        <v>0</v>
      </c>
      <c r="BE28" s="35"/>
      <c r="BF28" s="35"/>
      <c r="BG28" s="35"/>
      <c r="BH28" s="131"/>
      <c r="BI28" s="35"/>
    </row>
    <row r="29" spans="1:61" s="33" customFormat="1" ht="18" hidden="1" customHeight="1" x14ac:dyDescent="0.25">
      <c r="A29" s="56" t="str">
        <f t="shared" si="14"/>
        <v/>
      </c>
      <c r="B29" s="72" t="str">
        <f t="shared" si="15"/>
        <v/>
      </c>
      <c r="C29" s="73"/>
      <c r="D29" s="74"/>
      <c r="E29" s="72" t="str">
        <f t="shared" si="16"/>
        <v/>
      </c>
      <c r="F29" s="75"/>
      <c r="G29" s="76"/>
      <c r="Y29" s="34"/>
      <c r="Z29" s="35"/>
      <c r="AA29" s="35"/>
      <c r="AB29" s="36"/>
      <c r="AC29" s="36"/>
      <c r="AD29" s="37"/>
      <c r="AE29" s="35"/>
      <c r="AF29" s="48">
        <f t="shared" si="25"/>
        <v>6</v>
      </c>
      <c r="AG29" s="69" t="str">
        <f t="shared" si="26"/>
        <v/>
      </c>
      <c r="AH29" s="70" t="str">
        <f>IF(AH19=2,"",IF(AH19=3,"",IF(AH19=4,"",IF(AH19&gt;=5,B3,""))))</f>
        <v/>
      </c>
      <c r="AI29" s="71" t="str">
        <f t="shared" si="19"/>
        <v/>
      </c>
      <c r="AJ29" s="71" t="str">
        <f t="shared" si="19"/>
        <v/>
      </c>
      <c r="AK29" s="70" t="str">
        <f>IF(AH19=2,"",IF(AH19=3,"",IF(AH19=4,"",IF(AH19&gt;=5,B5,""))))</f>
        <v/>
      </c>
      <c r="AL29" s="71" t="str">
        <f t="shared" si="27"/>
        <v/>
      </c>
      <c r="AM29" s="71" t="str">
        <f t="shared" si="27"/>
        <v/>
      </c>
      <c r="AN29" s="71" t="str">
        <f t="shared" si="28"/>
        <v>-</v>
      </c>
      <c r="AO29" s="71" t="str">
        <f t="shared" si="29"/>
        <v>-</v>
      </c>
      <c r="AP29" s="34" t="str">
        <f t="shared" si="20"/>
        <v>-</v>
      </c>
      <c r="AQ29" s="34" t="str">
        <f t="shared" si="21"/>
        <v>-</v>
      </c>
      <c r="AR29" s="34">
        <f t="shared" si="22"/>
        <v>0</v>
      </c>
      <c r="AS29" s="34">
        <f t="shared" si="22"/>
        <v>0</v>
      </c>
      <c r="AT29" s="35"/>
      <c r="AU29" s="35" t="str">
        <f t="shared" si="31"/>
        <v>Pedro Amaro</v>
      </c>
      <c r="AV29" s="35">
        <f>SUMIFS(AL20:AL34,AH20:AH34,AU29,AK20:AK34,AV19)+SUMIFS(AM20:AM34,AK20:AK34,AU29,AH20:AH34,AV19)</f>
        <v>0</v>
      </c>
      <c r="AW29" s="35">
        <f>SUMIFS(AL20:AL34,AH20:AH34,AU29,AK20:AK34,AW19)+SUMIFS(AM20:AM34,AK20:AK34,AU29,AH20:AH34,AW19)</f>
        <v>0</v>
      </c>
      <c r="AX29" s="35">
        <f>SUMIFS(AL20:AL34,AH20:AH34,AU29,AK20:AK34,AX19)+SUMIFS(AM20:AM34,AK20:AK34,AU29,AH20:AH34,AX19)</f>
        <v>0</v>
      </c>
      <c r="AY29" s="35">
        <f>SUMIFS(AL20:AL34,AH20:AH34,AU29,AK20:AK34,AY19)+SUMIFS(AM20:AM34,AK20:AK34,AU29,AH20:AH34,AY19)</f>
        <v>0</v>
      </c>
      <c r="AZ29" s="35">
        <f>SUMIFS(AL20:AL34,AH20:AH34,AU29,AK20:AK34,AZ19)+SUMIFS(AM20:AM34,AK20:AK34,AU29,AH20:AH34,AZ19)</f>
        <v>0</v>
      </c>
      <c r="BA29" s="35">
        <f>SUMIFS(AL20:AL34,AH20:AH34,AU29,AK20:AK34,BA19)+SUMIFS(AM20:AM34,AK20:AK34,AU29,AH20:AH34,BA19)</f>
        <v>0</v>
      </c>
      <c r="BB29" s="35">
        <f t="shared" ref="BB29:BB33" si="32">SUM(AV29:BA29)</f>
        <v>0</v>
      </c>
      <c r="BC29" s="35">
        <f>AW34</f>
        <v>0</v>
      </c>
      <c r="BD29" s="77">
        <f>(SUMIFS(AN20:AN34,AH20:AH34,AU29)+SUMIFS(AO20:AO34,AK20:AK34,AU29))</f>
        <v>0</v>
      </c>
      <c r="BE29" s="35"/>
      <c r="BF29" s="35"/>
      <c r="BG29" s="35"/>
      <c r="BH29" s="131"/>
      <c r="BI29" s="35"/>
    </row>
    <row r="30" spans="1:61" s="33" customFormat="1" ht="18" hidden="1" customHeight="1" x14ac:dyDescent="0.25">
      <c r="A30" s="56" t="str">
        <f t="shared" si="14"/>
        <v/>
      </c>
      <c r="B30" s="72" t="str">
        <f t="shared" si="15"/>
        <v/>
      </c>
      <c r="C30" s="73"/>
      <c r="D30" s="74"/>
      <c r="E30" s="72" t="str">
        <f t="shared" si="16"/>
        <v/>
      </c>
      <c r="F30" s="75"/>
      <c r="G30" s="76"/>
      <c r="Y30" s="34"/>
      <c r="Z30" s="35"/>
      <c r="AA30" s="35"/>
      <c r="AB30" s="36"/>
      <c r="AC30" s="36"/>
      <c r="AD30" s="36"/>
      <c r="AE30" s="35"/>
      <c r="AF30" s="48">
        <f t="shared" si="25"/>
        <v>6</v>
      </c>
      <c r="AG30" s="69" t="str">
        <f t="shared" si="26"/>
        <v/>
      </c>
      <c r="AH30" s="70" t="str">
        <f>IF(AH19=2,"",IF(AH19=3,"",IF(AH19=4,"",IF(AH19&gt;=5,B6,""))))</f>
        <v/>
      </c>
      <c r="AI30" s="71" t="str">
        <f t="shared" si="19"/>
        <v/>
      </c>
      <c r="AJ30" s="71" t="str">
        <f t="shared" si="19"/>
        <v/>
      </c>
      <c r="AK30" s="70" t="str">
        <f>IF(AH19=2,"",IF(AH19=3,"",IF(AH19=4,"",IF(AH19&gt;=5,B7,""))))</f>
        <v/>
      </c>
      <c r="AL30" s="71" t="str">
        <f t="shared" si="27"/>
        <v/>
      </c>
      <c r="AM30" s="71" t="str">
        <f t="shared" si="27"/>
        <v/>
      </c>
      <c r="AN30" s="71" t="str">
        <f t="shared" si="28"/>
        <v>-</v>
      </c>
      <c r="AO30" s="71" t="str">
        <f t="shared" si="29"/>
        <v>-</v>
      </c>
      <c r="AP30" s="34" t="str">
        <f t="shared" si="20"/>
        <v>-</v>
      </c>
      <c r="AQ30" s="34" t="str">
        <f t="shared" si="21"/>
        <v>-</v>
      </c>
      <c r="AR30" s="34">
        <f t="shared" si="22"/>
        <v>0</v>
      </c>
      <c r="AS30" s="34">
        <f t="shared" si="22"/>
        <v>0</v>
      </c>
      <c r="AT30" s="35"/>
      <c r="AU30" s="35" t="str">
        <f t="shared" si="31"/>
        <v>Henrique Acuña</v>
      </c>
      <c r="AV30" s="35">
        <f>SUMIFS(AL20:AL34,AH20:AH34,AU30,AK20:AK34,AV19)+SUMIFS(AM20:AM34,AK20:AK34,AU30,AH20:AH34,AV19)</f>
        <v>0</v>
      </c>
      <c r="AW30" s="35">
        <f>SUMIFS(AL20:AL34,AH20:AH34,AU30,AK20:AK34,AW19)+SUMIFS(AM20:AM34,AK20:AK34,AU30,AH20:AH34,AW19)</f>
        <v>0</v>
      </c>
      <c r="AX30" s="35">
        <f>SUMIFS(AL20:AL34,AH20:AH34,AU30,AK20:AK34,AX19)+SUMIFS(AM20:AM34,AK20:AK34,AU30,AH20:AH34,AX19)</f>
        <v>0</v>
      </c>
      <c r="AY30" s="35">
        <f>SUMIFS(AL20:AL34,AH20:AH34,AU30,AK20:AK34,AY19)+SUMIFS(AM20:AM34,AK20:AK34,AU30,AH20:AH34,AY19)</f>
        <v>0</v>
      </c>
      <c r="AZ30" s="35">
        <f>SUMIFS(AL20:AL34,AH20:AH34,AU30,AK20:AK34,AZ19)+SUMIFS(AM20:AM34,AK20:AK34,AU30,AH20:AH34,AZ19)</f>
        <v>0</v>
      </c>
      <c r="BA30" s="35">
        <f>SUMIFS(AL20:AL34,AH20:AH34,AU30,AK20:AK34,BA19)+SUMIFS(AM20:AM34,AK20:AK34,AU30,AH20:AH34,BA19)</f>
        <v>0</v>
      </c>
      <c r="BB30" s="35">
        <f t="shared" si="32"/>
        <v>0</v>
      </c>
      <c r="BC30" s="35">
        <f>AX34</f>
        <v>0</v>
      </c>
      <c r="BD30" s="77">
        <f>(SUMIFS(AN20:AN34,AH20:AH34,AU30)+SUMIFS(AO20:AO34,AK20:AK34,AU30))</f>
        <v>0</v>
      </c>
      <c r="BE30" s="35"/>
      <c r="BF30" s="35"/>
      <c r="BG30" s="35"/>
      <c r="BH30" s="131"/>
      <c r="BI30" s="35"/>
    </row>
    <row r="31" spans="1:61" s="33" customFormat="1" ht="18" hidden="1" customHeight="1" x14ac:dyDescent="0.25">
      <c r="A31" s="56" t="str">
        <f t="shared" si="14"/>
        <v/>
      </c>
      <c r="B31" s="72" t="str">
        <f t="shared" si="15"/>
        <v/>
      </c>
      <c r="C31" s="73"/>
      <c r="D31" s="74"/>
      <c r="E31" s="72" t="str">
        <f t="shared" si="16"/>
        <v/>
      </c>
      <c r="F31" s="75"/>
      <c r="G31" s="76"/>
      <c r="Y31" s="34"/>
      <c r="Z31" s="35"/>
      <c r="AA31" s="35"/>
      <c r="AB31" s="36"/>
      <c r="AC31" s="36"/>
      <c r="AD31" s="36"/>
      <c r="AE31" s="35"/>
      <c r="AF31" s="48">
        <f t="shared" si="25"/>
        <v>6</v>
      </c>
      <c r="AG31" s="69" t="str">
        <f t="shared" si="26"/>
        <v/>
      </c>
      <c r="AH31" s="70" t="str">
        <f>IF(AH19=2,"",IF(AH19=3,"",IF(AH19=4,"",IF(AH19&gt;=5,B4,""))))</f>
        <v/>
      </c>
      <c r="AI31" s="71" t="str">
        <f t="shared" si="19"/>
        <v/>
      </c>
      <c r="AJ31" s="71" t="str">
        <f t="shared" si="19"/>
        <v/>
      </c>
      <c r="AK31" s="70" t="str">
        <f>IF(AH19=2,"",IF(AH19=3,"",IF(AH19=4,"",IF(AH19&gt;=5,B8,""))))</f>
        <v/>
      </c>
      <c r="AL31" s="71" t="str">
        <f t="shared" si="27"/>
        <v/>
      </c>
      <c r="AM31" s="71" t="str">
        <f t="shared" si="27"/>
        <v/>
      </c>
      <c r="AN31" s="71" t="str">
        <f t="shared" si="28"/>
        <v>-</v>
      </c>
      <c r="AO31" s="71" t="str">
        <f t="shared" si="29"/>
        <v>-</v>
      </c>
      <c r="AP31" s="34" t="str">
        <f t="shared" si="20"/>
        <v>-</v>
      </c>
      <c r="AQ31" s="34" t="str">
        <f t="shared" si="21"/>
        <v>-</v>
      </c>
      <c r="AR31" s="34">
        <f t="shared" si="22"/>
        <v>0</v>
      </c>
      <c r="AS31" s="34">
        <f t="shared" si="22"/>
        <v>0</v>
      </c>
      <c r="AT31" s="35"/>
      <c r="AU31" s="35" t="str">
        <f t="shared" si="31"/>
        <v>Guilherme Santos</v>
      </c>
      <c r="AV31" s="35">
        <f>SUMIFS(AL20:AL34,AH20:AH34,AU31,AK20:AK34,AV19)+SUMIFS(AM20:AM34,AK20:AK34,AU31,AH20:AH34,AV19)</f>
        <v>0</v>
      </c>
      <c r="AW31" s="35">
        <f>SUMIFS(AL20:AL34,AH20:AH34,AU31,AK20:AK34,AW19)+SUMIFS(AM20:AM34,AK20:AK34,AU31,AH20:AH34,AW19)</f>
        <v>0</v>
      </c>
      <c r="AX31" s="35">
        <f>SUMIFS(AL20:AL34,AH20:AH34,AU31,AK20:AK34,AX19)+SUMIFS(AM20:AM34,AK20:AK34,AU31,AH20:AH34,AX19)</f>
        <v>0</v>
      </c>
      <c r="AY31" s="35">
        <f>SUMIFS(AL20:AL34,AH20:AH34,AU31,AK20:AK34,AY19)+SUMIFS(AM20:AM34,AK20:AK34,AU31,AH20:AH34,AY19)</f>
        <v>0</v>
      </c>
      <c r="AZ31" s="35">
        <f>SUMIFS(AL20:AL34,AH20:AH34,AU31,AK20:AK34,AZ19)+SUMIFS(AM20:AM34,AK20:AK34,AU31,AH20:AH34,AZ19)</f>
        <v>0</v>
      </c>
      <c r="BA31" s="35">
        <f>SUMIFS(AL20:AL34,AH20:AH34,AU31,AK20:AK34,BA19)+SUMIFS(AM20:AM34,AK20:AK34,AU31,AH20:AH34,BA19)</f>
        <v>0</v>
      </c>
      <c r="BB31" s="35">
        <f t="shared" si="32"/>
        <v>0</v>
      </c>
      <c r="BC31" s="35">
        <f>AY34</f>
        <v>0</v>
      </c>
      <c r="BD31" s="77">
        <f>(SUMIFS(AN20:AN34,AH20:AH34,AU31)+SUMIFS(AO20:AO34,AK20:AK34,AU31))</f>
        <v>0</v>
      </c>
      <c r="BE31" s="35"/>
      <c r="BF31" s="35"/>
      <c r="BG31" s="35"/>
      <c r="BH31" s="131"/>
      <c r="BI31" s="35"/>
    </row>
    <row r="32" spans="1:61" s="33" customFormat="1" ht="18" hidden="1" customHeight="1" x14ac:dyDescent="0.25">
      <c r="A32" s="56" t="str">
        <f t="shared" si="14"/>
        <v/>
      </c>
      <c r="B32" s="72" t="str">
        <f t="shared" si="15"/>
        <v/>
      </c>
      <c r="C32" s="73"/>
      <c r="D32" s="74"/>
      <c r="E32" s="72" t="str">
        <f t="shared" si="16"/>
        <v/>
      </c>
      <c r="F32" s="75"/>
      <c r="G32" s="76"/>
      <c r="Y32" s="34"/>
      <c r="Z32" s="35"/>
      <c r="AA32" s="35"/>
      <c r="AB32" s="36"/>
      <c r="AC32" s="36"/>
      <c r="AD32" s="36"/>
      <c r="AE32" s="35"/>
      <c r="AF32" s="48">
        <f t="shared" si="25"/>
        <v>6</v>
      </c>
      <c r="AG32" s="69" t="str">
        <f t="shared" si="26"/>
        <v/>
      </c>
      <c r="AH32" s="70" t="str">
        <f>IF(AH19=2,"",IF(AH19=3,"",IF(AH19=4,"",IF(AH19&gt;=5,B3,""))))</f>
        <v/>
      </c>
      <c r="AI32" s="71" t="str">
        <f t="shared" si="19"/>
        <v/>
      </c>
      <c r="AJ32" s="71" t="str">
        <f t="shared" si="19"/>
        <v/>
      </c>
      <c r="AK32" s="70" t="str">
        <f>IF(AH19=2,"",IF(AH19=3,"",IF(AH19=4,"",IF(AH19&gt;=5,B4,""))))</f>
        <v/>
      </c>
      <c r="AL32" s="71" t="str">
        <f t="shared" si="27"/>
        <v/>
      </c>
      <c r="AM32" s="71" t="str">
        <f t="shared" si="27"/>
        <v/>
      </c>
      <c r="AN32" s="71" t="str">
        <f t="shared" si="28"/>
        <v>-</v>
      </c>
      <c r="AO32" s="71" t="str">
        <f t="shared" si="29"/>
        <v>-</v>
      </c>
      <c r="AP32" s="34" t="str">
        <f t="shared" si="20"/>
        <v>-</v>
      </c>
      <c r="AQ32" s="34" t="str">
        <f t="shared" si="21"/>
        <v>-</v>
      </c>
      <c r="AR32" s="34">
        <f t="shared" si="22"/>
        <v>0</v>
      </c>
      <c r="AS32" s="34">
        <f t="shared" si="22"/>
        <v>0</v>
      </c>
      <c r="AT32" s="35"/>
      <c r="AU32" s="35">
        <f t="shared" si="31"/>
        <v>0</v>
      </c>
      <c r="AV32" s="35">
        <f>SUMIFS(AL20:AL34,AH20:AH34,AU32,AK20:AK34,AV19)+SUMIFS(AM20:AM34,AK20:AK34,AU32,AH20:AH34,AV19)</f>
        <v>0</v>
      </c>
      <c r="AW32" s="35">
        <f>SUMIFS(AL20:AL34,AH20:AH34,AU32,AK20:AK34,AW19)+SUMIFS(AM20:AM34,AK20:AK34,AU32,AH20:AH34,AW19)</f>
        <v>0</v>
      </c>
      <c r="AX32" s="35">
        <f>SUMIFS(AL20:AL34,AH20:AH34,AU32,AK20:AK34,AX19)+SUMIFS(AM20:AM34,AK20:AK34,AU32,AH20:AH34,AX19)</f>
        <v>0</v>
      </c>
      <c r="AY32" s="35">
        <f>SUMIFS(AL20:AL34,AH20:AH34,AU32,AK20:AK34,AY19)+SUMIFS(AM20:AM34,AK20:AK34,AU32,AH20:AH34,AY19)</f>
        <v>0</v>
      </c>
      <c r="AZ32" s="35">
        <f>SUMIFS(AL20:AL34,AH20:AH34,AU32,AK20:AK34,AZ19)+SUMIFS(AM20:AM34,AK20:AK34,AU32,AH20:AH34,AZ19)</f>
        <v>0</v>
      </c>
      <c r="BA32" s="35">
        <f>SUMIFS(AL20:AL34,AH20:AH34,AU32,AK20:AK34,BA19)+SUMIFS(AM20:AM34,AK20:AK34,AU32,AH20:AH34,BA19)</f>
        <v>0</v>
      </c>
      <c r="BB32" s="78">
        <f t="shared" si="32"/>
        <v>0</v>
      </c>
      <c r="BC32" s="78">
        <f>AZ34</f>
        <v>0</v>
      </c>
      <c r="BD32" s="77">
        <f>(SUMIFS(AN20:AN34,AH20:AH34,AU32)+SUMIFS(AO20:AO34,AK20:AK34,AU32))</f>
        <v>0</v>
      </c>
      <c r="BE32" s="35"/>
      <c r="BF32" s="35"/>
      <c r="BG32" s="35"/>
      <c r="BH32" s="131"/>
      <c r="BI32" s="35"/>
    </row>
    <row r="33" spans="1:61" s="33" customFormat="1" ht="18" hidden="1" customHeight="1" x14ac:dyDescent="0.25">
      <c r="A33" s="56" t="str">
        <f t="shared" si="14"/>
        <v/>
      </c>
      <c r="B33" s="72" t="str">
        <f t="shared" si="15"/>
        <v/>
      </c>
      <c r="C33" s="73"/>
      <c r="D33" s="74"/>
      <c r="E33" s="72" t="str">
        <f t="shared" si="16"/>
        <v/>
      </c>
      <c r="F33" s="75"/>
      <c r="G33" s="76"/>
      <c r="Y33" s="34"/>
      <c r="Z33" s="35"/>
      <c r="AA33" s="35"/>
      <c r="AB33" s="36"/>
      <c r="AC33" s="36"/>
      <c r="AD33" s="37"/>
      <c r="AE33" s="35"/>
      <c r="AF33" s="48">
        <f t="shared" si="25"/>
        <v>6</v>
      </c>
      <c r="AG33" s="69" t="str">
        <f t="shared" si="26"/>
        <v/>
      </c>
      <c r="AH33" s="70" t="str">
        <f>IF(AH19=2,"",IF(AH19=3,"",IF(AH19=4,"",IF(AH19&gt;=5,B5,""))))</f>
        <v/>
      </c>
      <c r="AI33" s="71" t="str">
        <f t="shared" si="19"/>
        <v/>
      </c>
      <c r="AJ33" s="71" t="str">
        <f t="shared" si="19"/>
        <v/>
      </c>
      <c r="AK33" s="70" t="str">
        <f>IF(AH19=2,"",IF(AH19=3,"",IF(AH19=4,"",IF(AH19&gt;=5,B6,""))))</f>
        <v/>
      </c>
      <c r="AL33" s="71" t="str">
        <f t="shared" si="27"/>
        <v/>
      </c>
      <c r="AM33" s="71" t="str">
        <f t="shared" si="27"/>
        <v/>
      </c>
      <c r="AN33" s="71" t="str">
        <f t="shared" si="28"/>
        <v>-</v>
      </c>
      <c r="AO33" s="71" t="str">
        <f t="shared" si="29"/>
        <v>-</v>
      </c>
      <c r="AP33" s="34" t="str">
        <f t="shared" si="20"/>
        <v>-</v>
      </c>
      <c r="AQ33" s="34" t="str">
        <f t="shared" si="21"/>
        <v>-</v>
      </c>
      <c r="AR33" s="34">
        <f t="shared" si="22"/>
        <v>0</v>
      </c>
      <c r="AS33" s="34">
        <f t="shared" si="22"/>
        <v>0</v>
      </c>
      <c r="AT33" s="35"/>
      <c r="AU33" s="35">
        <f t="shared" si="31"/>
        <v>0</v>
      </c>
      <c r="AV33" s="35">
        <f>SUMIFS(AL20:AL34,AH20:AH34,AU33,AK20:AK34,AV19)+SUMIFS(AM20:AM34,AK20:AK34,AU33,AH20:AH34,AV19)</f>
        <v>0</v>
      </c>
      <c r="AW33" s="35">
        <f>SUMIFS(AL20:AL34,AH20:AH34,AU33,AK20:AK34,AW19)+SUMIFS(AM20:AM34,AK20:AK34,AU33,AH20:AH34,AW19)</f>
        <v>0</v>
      </c>
      <c r="AX33" s="35">
        <f>SUMIFS(AL20:AL34,AH20:AH34,AU33,AK20:AK34,AX19)+SUMIFS(AM20:AM34,AK20:AK34,AU33,AH20:AH34,AX19)</f>
        <v>0</v>
      </c>
      <c r="AY33" s="35">
        <f>SUMIFS(AL20:AL34,AH20:AH34,AU33,AK20:AK34,AY19)+SUMIFS(AM20:AM34,AK20:AK34,AU33,AH20:AH34,AY19)</f>
        <v>0</v>
      </c>
      <c r="AZ33" s="35">
        <f>SUMIFS(AL20:AL34,AH20:AH34,AU33,AK20:AK34,AZ19)+SUMIFS(AM20:AM34,AK20:AK34,AU33,AH20:AH34,AZ19)</f>
        <v>0</v>
      </c>
      <c r="BA33" s="35">
        <f>SUMIFS(AL20:AL34,AH20:AH34,AU33,AK20:AK34,BA19)+SUMIFS(AM20:AM34,AK20:AK34,AU33,AH20:AH34,BA19)</f>
        <v>0</v>
      </c>
      <c r="BB33" s="78">
        <f t="shared" si="32"/>
        <v>0</v>
      </c>
      <c r="BC33" s="78">
        <f>BA34</f>
        <v>0</v>
      </c>
      <c r="BD33" s="77">
        <f>(SUMIFS(AN20:AN34,AH20:AH34,AU33)+SUMIFS(AO20:AO34,AK20:AK34,AU33))</f>
        <v>0</v>
      </c>
      <c r="BE33" s="35"/>
      <c r="BF33" s="35"/>
      <c r="BG33" s="35"/>
      <c r="BH33" s="131"/>
      <c r="BI33" s="35"/>
    </row>
    <row r="34" spans="1:61" s="33" customFormat="1" ht="18" hidden="1" customHeight="1" x14ac:dyDescent="0.25">
      <c r="A34" s="56" t="str">
        <f t="shared" si="14"/>
        <v/>
      </c>
      <c r="B34" s="72" t="str">
        <f t="shared" si="15"/>
        <v/>
      </c>
      <c r="C34" s="73"/>
      <c r="D34" s="74"/>
      <c r="E34" s="72" t="str">
        <f t="shared" si="16"/>
        <v/>
      </c>
      <c r="F34" s="75"/>
      <c r="G34" s="76"/>
      <c r="Y34" s="34"/>
      <c r="Z34" s="35"/>
      <c r="AA34" s="35"/>
      <c r="AB34" s="36"/>
      <c r="AC34" s="36"/>
      <c r="AD34" s="36"/>
      <c r="AE34" s="35"/>
      <c r="AF34" s="48">
        <f t="shared" si="25"/>
        <v>6</v>
      </c>
      <c r="AG34" s="69" t="str">
        <f t="shared" si="26"/>
        <v/>
      </c>
      <c r="AH34" s="70" t="str">
        <f>IF(AH19=2,"",IF(AH19=3,"",IF(AH19=4,"",IF(AH19&gt;=5,B7,""))))</f>
        <v/>
      </c>
      <c r="AI34" s="71" t="str">
        <f t="shared" si="19"/>
        <v/>
      </c>
      <c r="AJ34" s="71" t="str">
        <f t="shared" si="19"/>
        <v/>
      </c>
      <c r="AK34" s="70" t="str">
        <f>IF(AH19=2,"",IF(AH19=3,"",IF(AH19=4,"",IF(AH19&gt;=5,B8,""))))</f>
        <v/>
      </c>
      <c r="AL34" s="71" t="str">
        <f t="shared" si="27"/>
        <v/>
      </c>
      <c r="AM34" s="71" t="str">
        <f t="shared" si="27"/>
        <v/>
      </c>
      <c r="AN34" s="71" t="str">
        <f t="shared" si="28"/>
        <v>-</v>
      </c>
      <c r="AO34" s="71" t="str">
        <f t="shared" si="29"/>
        <v>-</v>
      </c>
      <c r="AP34" s="34" t="str">
        <f t="shared" si="20"/>
        <v>-</v>
      </c>
      <c r="AQ34" s="34" t="str">
        <f t="shared" si="21"/>
        <v>-</v>
      </c>
      <c r="AR34" s="34">
        <f t="shared" si="22"/>
        <v>0</v>
      </c>
      <c r="AS34" s="34">
        <f t="shared" si="22"/>
        <v>0</v>
      </c>
      <c r="AT34" s="35"/>
      <c r="AU34" s="35" t="s">
        <v>43</v>
      </c>
      <c r="AV34" s="35">
        <f>SUM(AV28:AV33)</f>
        <v>0</v>
      </c>
      <c r="AW34" s="35">
        <f t="shared" ref="AW34:BA34" si="33">SUM(AW28:AW33)</f>
        <v>0</v>
      </c>
      <c r="AX34" s="35">
        <f t="shared" si="33"/>
        <v>0</v>
      </c>
      <c r="AY34" s="35">
        <f t="shared" si="33"/>
        <v>0</v>
      </c>
      <c r="AZ34" s="35">
        <f t="shared" si="33"/>
        <v>0</v>
      </c>
      <c r="BA34" s="35">
        <f t="shared" si="33"/>
        <v>0</v>
      </c>
      <c r="BB34" s="35"/>
      <c r="BC34" s="35"/>
      <c r="BD34" s="35"/>
      <c r="BE34" s="35"/>
      <c r="BF34" s="35"/>
      <c r="BG34" s="35"/>
      <c r="BH34" s="131"/>
      <c r="BI34" s="35"/>
    </row>
    <row r="35" spans="1:61" s="33" customFormat="1" ht="18" hidden="1" customHeight="1" x14ac:dyDescent="0.25">
      <c r="A35" s="79"/>
      <c r="Y35" s="34"/>
      <c r="Z35" s="35"/>
      <c r="AA35" s="35"/>
      <c r="AB35" s="36"/>
      <c r="AC35" s="36"/>
      <c r="AD35" s="36"/>
      <c r="AE35" s="35"/>
      <c r="AF35" s="34"/>
      <c r="AG35" s="80"/>
      <c r="AH35" s="35"/>
      <c r="AI35" s="81"/>
      <c r="AJ35" s="81"/>
      <c r="AK35" s="35"/>
      <c r="AL35" s="35"/>
      <c r="AM35" s="35"/>
      <c r="AN35" s="35"/>
      <c r="AO35" s="81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131"/>
      <c r="BI35" s="35"/>
    </row>
    <row r="36" spans="1:61" ht="18" hidden="1" customHeight="1" x14ac:dyDescent="0.25">
      <c r="A36" s="14"/>
      <c r="B36" s="14"/>
      <c r="C36" s="14" t="s">
        <v>44</v>
      </c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6"/>
      <c r="Z36" s="14"/>
      <c r="AA36" s="14"/>
      <c r="AB36" s="31"/>
      <c r="AC36" s="31"/>
      <c r="AD36" s="31"/>
      <c r="AE36" s="14"/>
      <c r="AF36" s="16"/>
      <c r="AG36" s="14"/>
      <c r="AH36" s="14"/>
      <c r="AI36" s="14"/>
      <c r="AJ36" s="14"/>
      <c r="AK36" s="16"/>
      <c r="AL36" s="16"/>
      <c r="AM36" s="16"/>
      <c r="AN36" s="14"/>
      <c r="AO36" s="14"/>
      <c r="AP36" s="14"/>
      <c r="AQ36" s="14"/>
      <c r="AR36" s="16"/>
      <c r="AS36" s="16"/>
      <c r="AT36" s="14"/>
      <c r="AU36" s="31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08"/>
      <c r="BI36" s="14"/>
    </row>
    <row r="37" spans="1:61" ht="18" hidden="1" customHeight="1" x14ac:dyDescent="0.25">
      <c r="A37" s="1" t="s">
        <v>45</v>
      </c>
      <c r="BH37" s="132"/>
    </row>
    <row r="38" spans="1:61" ht="18" hidden="1" customHeight="1" x14ac:dyDescent="0.25">
      <c r="I38" s="6" t="s">
        <v>1</v>
      </c>
      <c r="J38" s="7" t="str">
        <f>J2</f>
        <v>SUB-16</v>
      </c>
      <c r="R38" s="6" t="s">
        <v>2</v>
      </c>
      <c r="S38" s="7" t="str">
        <f>J2</f>
        <v>SUB-16</v>
      </c>
      <c r="BH38" s="132"/>
    </row>
    <row r="39" spans="1:61" ht="18" hidden="1" customHeight="1" x14ac:dyDescent="0.25">
      <c r="I39" s="8" t="str">
        <f>IF(J39&lt;&gt;0,CONCATENATE(I38,AF83),"")</f>
        <v/>
      </c>
      <c r="J39" s="10"/>
      <c r="R39" s="8" t="str">
        <f>IF(S39&lt;&gt;0,CONCATENATE(R38,#REF!),"")</f>
        <v/>
      </c>
      <c r="S39" s="11"/>
      <c r="BH39" s="132"/>
    </row>
    <row r="40" spans="1:61" ht="18" hidden="1" customHeight="1" x14ac:dyDescent="0.25">
      <c r="I40" s="8" t="str">
        <f>IF(J40&lt;&gt;0,CONCATENATE(I38,AF84),"")</f>
        <v/>
      </c>
      <c r="J40" s="10"/>
      <c r="R40" s="8" t="str">
        <f>IF(S40&lt;&gt;0,CONCATENATE(R38,AF456),"")</f>
        <v/>
      </c>
      <c r="S40" s="11"/>
      <c r="BH40" s="132"/>
    </row>
    <row r="41" spans="1:61" ht="18" hidden="1" customHeight="1" x14ac:dyDescent="0.25">
      <c r="I41" s="8" t="str">
        <f>IF(J41&lt;&gt;0,CONCATENATE(I38,AF85),"")</f>
        <v/>
      </c>
      <c r="J41" s="10"/>
      <c r="R41" s="8" t="str">
        <f>IF(S41&lt;&gt;0,CONCATENATE(R38,AF457),"")</f>
        <v/>
      </c>
      <c r="S41" s="11"/>
      <c r="BH41" s="132"/>
    </row>
    <row r="42" spans="1:61" ht="18" hidden="1" customHeight="1" x14ac:dyDescent="0.25">
      <c r="I42" s="8" t="str">
        <f>IF(J42&lt;&gt;0,CONCATENATE(I38,AF86),"")</f>
        <v/>
      </c>
      <c r="J42" s="10"/>
      <c r="R42" s="8" t="str">
        <f>IF(S42&lt;&gt;0,CONCATENATE(R38,AF458),"")</f>
        <v/>
      </c>
      <c r="S42" s="13"/>
      <c r="BH42" s="132"/>
    </row>
    <row r="43" spans="1:61" ht="18" hidden="1" customHeight="1" x14ac:dyDescent="0.25">
      <c r="I43" s="8" t="str">
        <f>IF(J43&lt;&gt;0,CONCATENATE(I38,AF87),"")</f>
        <v/>
      </c>
      <c r="J43" s="10"/>
      <c r="R43" s="8" t="str">
        <f>IF(S43&lt;&gt;0,CONCATENATE(R38,#REF!),"")</f>
        <v/>
      </c>
      <c r="S43" s="11"/>
      <c r="BH43" s="132"/>
    </row>
    <row r="44" spans="1:61" ht="18" hidden="1" customHeight="1" x14ac:dyDescent="0.25">
      <c r="I44" s="8" t="str">
        <f>IF(J44&lt;&gt;0,CONCATENATE(I38,AF88),"")</f>
        <v/>
      </c>
      <c r="J44" s="10"/>
      <c r="R44" s="8" t="str">
        <f>IF(S44&lt;&gt;0,CONCATENATE(R38,#REF!),"")</f>
        <v/>
      </c>
      <c r="S44" s="11"/>
      <c r="BH44" s="132"/>
    </row>
    <row r="45" spans="1:61" ht="18" hidden="1" customHeight="1" x14ac:dyDescent="0.25">
      <c r="AR45"/>
      <c r="AS45"/>
      <c r="AU45" s="3"/>
      <c r="AV45" s="3"/>
      <c r="AX45" s="4"/>
      <c r="BH45" s="132"/>
    </row>
    <row r="46" spans="1:61" ht="18" hidden="1" customHeight="1" x14ac:dyDescent="0.25">
      <c r="A46" s="14"/>
      <c r="B46" s="14"/>
      <c r="C46" s="14"/>
      <c r="D46" s="14"/>
      <c r="E46" s="14"/>
      <c r="F46" s="14"/>
      <c r="G46" s="14"/>
      <c r="H46" s="14"/>
      <c r="I46" s="15" t="s">
        <v>3</v>
      </c>
      <c r="J46" s="15" t="str">
        <f>AG46</f>
        <v>SUB-16 - B</v>
      </c>
      <c r="K46" s="15" t="s">
        <v>4</v>
      </c>
      <c r="L46" s="15" t="s">
        <v>5</v>
      </c>
      <c r="M46" s="15" t="s">
        <v>6</v>
      </c>
      <c r="N46" s="15" t="s">
        <v>7</v>
      </c>
      <c r="O46" s="15" t="s">
        <v>8</v>
      </c>
      <c r="P46" s="15" t="s">
        <v>9</v>
      </c>
      <c r="Q46" s="15" t="s">
        <v>10</v>
      </c>
      <c r="R46" s="15" t="s">
        <v>11</v>
      </c>
      <c r="S46" s="15" t="s">
        <v>12</v>
      </c>
      <c r="T46" s="16" t="s">
        <v>13</v>
      </c>
      <c r="U46" s="16" t="s">
        <v>14</v>
      </c>
      <c r="V46" s="16" t="s">
        <v>15</v>
      </c>
      <c r="W46" s="16" t="s">
        <v>16</v>
      </c>
      <c r="X46" s="16"/>
      <c r="Y46" s="16" t="s">
        <v>17</v>
      </c>
      <c r="Z46" s="16"/>
      <c r="AA46" s="16" t="s">
        <v>18</v>
      </c>
      <c r="AB46" s="16" t="s">
        <v>19</v>
      </c>
      <c r="AC46" s="16" t="s">
        <v>20</v>
      </c>
      <c r="AD46" s="17" t="s">
        <v>17</v>
      </c>
      <c r="AE46" s="16"/>
      <c r="AF46" s="16" t="s">
        <v>21</v>
      </c>
      <c r="AG46" s="15" t="str">
        <f>CONCATENATE(J2," - ",I2)</f>
        <v>SUB-16 - B</v>
      </c>
      <c r="AH46" s="15" t="s">
        <v>4</v>
      </c>
      <c r="AI46" s="15" t="s">
        <v>5</v>
      </c>
      <c r="AJ46" s="15" t="s">
        <v>6</v>
      </c>
      <c r="AK46" s="15" t="s">
        <v>7</v>
      </c>
      <c r="AL46" s="15" t="s">
        <v>8</v>
      </c>
      <c r="AM46" s="15" t="s">
        <v>9</v>
      </c>
      <c r="AN46" s="15" t="s">
        <v>10</v>
      </c>
      <c r="AO46" s="15" t="s">
        <v>11</v>
      </c>
      <c r="AP46" s="15"/>
      <c r="AQ46" s="16"/>
      <c r="AR46" s="18"/>
      <c r="AS46" s="16"/>
      <c r="AT46" s="16"/>
      <c r="AU46" s="19" t="s">
        <v>22</v>
      </c>
      <c r="AV46" s="18">
        <f>AU47</f>
        <v>0</v>
      </c>
      <c r="AW46" s="18">
        <f>AU48</f>
        <v>0</v>
      </c>
      <c r="AX46" s="18">
        <f>AU49</f>
        <v>0</v>
      </c>
      <c r="AY46" s="18">
        <f>AU50</f>
        <v>0</v>
      </c>
      <c r="AZ46" s="18">
        <f>AU51</f>
        <v>0</v>
      </c>
      <c r="BA46" s="18">
        <f>AU52</f>
        <v>0</v>
      </c>
      <c r="BB46" s="16"/>
      <c r="BC46" s="16" t="s">
        <v>18</v>
      </c>
      <c r="BD46" s="16" t="s">
        <v>19</v>
      </c>
      <c r="BE46" s="16" t="s">
        <v>20</v>
      </c>
      <c r="BF46" s="16" t="s">
        <v>17</v>
      </c>
      <c r="BG46" s="14"/>
      <c r="BH46" s="107" t="s">
        <v>17</v>
      </c>
      <c r="BI46" s="14"/>
    </row>
    <row r="47" spans="1:61" ht="18" hidden="1" customHeight="1" x14ac:dyDescent="0.25">
      <c r="A47" s="14"/>
      <c r="B47" s="14"/>
      <c r="C47" s="14"/>
      <c r="D47" s="14"/>
      <c r="E47" s="14"/>
      <c r="F47" s="14"/>
      <c r="G47" s="14"/>
      <c r="H47" s="14"/>
      <c r="I47" s="15" t="str">
        <f>IF(J3&lt;&gt;0,1,"")</f>
        <v/>
      </c>
      <c r="J47" s="16" t="str">
        <f>IF(J3="","",VLOOKUP(AC47,BE47:BG52,3,FALSE))</f>
        <v/>
      </c>
      <c r="K47" s="16" t="str">
        <f>IFERROR(VLOOKUP(J47,AG47:AO52,2,FALSE),"")</f>
        <v/>
      </c>
      <c r="L47" s="16" t="str">
        <f>IFERROR(VLOOKUP(J47,AG47:AO52,3,FALSE),"")</f>
        <v/>
      </c>
      <c r="M47" s="16" t="str">
        <f>IFERROR(VLOOKUP(J47,AG47:AO52,4,FALSE),"")</f>
        <v/>
      </c>
      <c r="N47" s="16" t="str">
        <f>IFERROR(VLOOKUP(J47,AG47:AO52,5,FALSE),"")</f>
        <v/>
      </c>
      <c r="O47" s="16" t="str">
        <f>IFERROR(VLOOKUP(J47,AG47:AO52,6,FALSE),"")</f>
        <v/>
      </c>
      <c r="P47" s="16" t="str">
        <f>IFERROR(VLOOKUP(J47,AG47:AO52,7,FALSE),"")</f>
        <v/>
      </c>
      <c r="Q47" s="16" t="str">
        <f>IFERROR(VLOOKUP(J47,AG47:AO52,8,FALSE),"")</f>
        <v/>
      </c>
      <c r="R47" s="16" t="str">
        <f>IFERROR(VLOOKUP(J47,AG47:AO52,9,FALSE),"")</f>
        <v/>
      </c>
      <c r="S47" s="16" t="str">
        <f>IF(I47="","",IF(AB47=AB48,(IF(AB47=-1,"","Shoot com o 2º")),IF(I47=1,"",IF(AB47=AB53,(IF(AB47=-1,"","Shoot com o 1º")),IF(AB47=AB46,(IF(AB47=-1,"","Shoot com o 1º")),"")))))</f>
        <v/>
      </c>
      <c r="T47" s="16" t="str">
        <f>IFERROR(VLOOKUP(J47,AU64:BD69,8,FALSE),"")</f>
        <v/>
      </c>
      <c r="U47" s="16" t="str">
        <f>IFERROR(VLOOKUP(J47,AU64:BD69,9,FALSE),"")</f>
        <v/>
      </c>
      <c r="V47" s="16" t="str">
        <f>IFERROR(T47-U47,"")</f>
        <v/>
      </c>
      <c r="W47" s="16" t="str">
        <f>IFERROR(VLOOKUP(J47,AU64:BD69,10,FALSE),"")</f>
        <v/>
      </c>
      <c r="X47" s="16"/>
      <c r="Y47" s="20" t="str">
        <f>IF(I47="","",IFERROR(VLOOKUP(J47,BG47:BH52,2,FALSE),0))</f>
        <v/>
      </c>
      <c r="Z47" s="21"/>
      <c r="AA47" s="22" t="str">
        <f>IFERROR(LARGE(BC47:BC52,I47),"")</f>
        <v/>
      </c>
      <c r="AB47" s="23" t="str">
        <f>IFERROR(LARGE(BD47:BD52,I47),"")</f>
        <v/>
      </c>
      <c r="AC47" s="24" t="str">
        <f>IFERROR(LARGE(BE47:BE52,I47),"")</f>
        <v/>
      </c>
      <c r="AD47" s="25" t="str">
        <f>IFERROR(AC47+(Y47/100),"")</f>
        <v/>
      </c>
      <c r="AE47" s="16"/>
      <c r="AF47" s="16">
        <v>1</v>
      </c>
      <c r="AG47" s="18">
        <f t="shared" ref="AG47:AG52" si="34">J3</f>
        <v>0</v>
      </c>
      <c r="AH47" s="16">
        <f>SUM(AI47:AK47)</f>
        <v>0</v>
      </c>
      <c r="AI47" s="16">
        <f>COUNTIFS(AH56:AH70,AG47,AP56:AP70,AI46)+COUNTIFS(AK56:AK70,AG47,AQ56:AQ70,AI46)</f>
        <v>0</v>
      </c>
      <c r="AJ47" s="16">
        <f>COUNTIFS(AH56:AH70,AG47,AP56:AP70,AJ46)+COUNTIFS(AK56:AK70,AG47,AQ56:AQ70,AJ46)</f>
        <v>0</v>
      </c>
      <c r="AK47" s="14">
        <f>COUNTIFS(AH56:AH70,AG47,AP56:AP70,AK46)+COUNTIFS(AK56:AK70,AG47,AQ56:AQ70,AK46)</f>
        <v>0</v>
      </c>
      <c r="AL47" s="14">
        <f>SUMIF(AH56:AH70,AG47,AI56:AI70)+SUMIF(AK56:AK70,AG47,AJ56:AJ70)</f>
        <v>0</v>
      </c>
      <c r="AM47" s="14">
        <f>SUMIF(AH56:AH70,AG47,AJ56:AJ70)+SUMIF(AK56:AK70,AG47,AI56:AI70)</f>
        <v>0</v>
      </c>
      <c r="AN47" s="16">
        <f>AL47-AM47</f>
        <v>0</v>
      </c>
      <c r="AO47" s="16">
        <f>(3*AI47)+(1*AJ47)+(0*AK47)</f>
        <v>0</v>
      </c>
      <c r="AP47" s="26"/>
      <c r="AQ47" s="22"/>
      <c r="AR47" s="27"/>
      <c r="AS47" s="22"/>
      <c r="AT47" s="22"/>
      <c r="AU47" s="18">
        <f t="shared" ref="AU47:AU52" si="35">AG47</f>
        <v>0</v>
      </c>
      <c r="AV47" s="28">
        <f>IF((AO47-AO47)=0,(AV56),0)</f>
        <v>0</v>
      </c>
      <c r="AW47" s="28">
        <f>IF((AO47-AO48)=0,(AW56),0)</f>
        <v>0</v>
      </c>
      <c r="AX47" s="28">
        <f>IF((AO47-AO49)=0,(AX56),0)</f>
        <v>0</v>
      </c>
      <c r="AY47" s="28">
        <f>IF((AO47-AO50)=0,(AY56),0)</f>
        <v>0</v>
      </c>
      <c r="AZ47" s="28">
        <f>IF((AO47-AO51)=0,(AZ56),0)</f>
        <v>0</v>
      </c>
      <c r="BA47" s="28">
        <f>IF((AO47-AO52)=0,(BA56),0)</f>
        <v>0</v>
      </c>
      <c r="BB47" s="28"/>
      <c r="BC47" s="22">
        <f>IF(AH47=0,-1,AO47+(SUM(AV47:BA47)/20)-(AH47/100000))</f>
        <v>-1</v>
      </c>
      <c r="BD47" s="22">
        <f t="shared" ref="BD47:BD52" si="36">BC47+(AN47/1000)+(AL47/100000)</f>
        <v>-1</v>
      </c>
      <c r="BE47" s="29">
        <f t="shared" ref="BE47:BE52" si="37">BD47-(AF47/10000000000)</f>
        <v>-1.0000000001</v>
      </c>
      <c r="BF47" s="29">
        <f>BE47+(BH47/10000000)</f>
        <v>-1.0000000001</v>
      </c>
      <c r="BG47" s="18">
        <f t="shared" ref="BG47:BG52" si="38">AG47</f>
        <v>0</v>
      </c>
      <c r="BH47" s="133">
        <f t="shared" ref="BH47:BH52" si="39">BD64+((BB64-BC64)/10)+(BB64/100)</f>
        <v>0</v>
      </c>
      <c r="BI47" s="14"/>
    </row>
    <row r="48" spans="1:61" ht="18" hidden="1" customHeight="1" x14ac:dyDescent="0.25">
      <c r="A48" s="14"/>
      <c r="B48" s="14"/>
      <c r="C48" s="14"/>
      <c r="D48" s="14"/>
      <c r="E48" s="14"/>
      <c r="F48" s="14"/>
      <c r="G48" s="14"/>
      <c r="H48" s="14"/>
      <c r="I48" s="15" t="str">
        <f>IF(J4&lt;&gt;0,I47+1,"")</f>
        <v/>
      </c>
      <c r="J48" s="16" t="str">
        <f>IF(J4="","",VLOOKUP(AC48,BE47:BG52,3,FALSE))</f>
        <v/>
      </c>
      <c r="K48" s="16" t="str">
        <f>IFERROR(VLOOKUP(J48,AG47:AO52,2,FALSE),"")</f>
        <v/>
      </c>
      <c r="L48" s="16" t="str">
        <f>IFERROR(VLOOKUP(J48,AG47:AO52,3,FALSE),"")</f>
        <v/>
      </c>
      <c r="M48" s="16" t="str">
        <f>IFERROR(VLOOKUP(J48,AG47:AO52,4,FALSE),"")</f>
        <v/>
      </c>
      <c r="N48" s="16" t="str">
        <f>IFERROR(VLOOKUP(J48,AG47:AO52,5,FALSE),"")</f>
        <v/>
      </c>
      <c r="O48" s="16" t="str">
        <f>IFERROR(VLOOKUP(J48,AG47:AO52,6,FALSE),"")</f>
        <v/>
      </c>
      <c r="P48" s="16" t="str">
        <f>IFERROR(VLOOKUP(J48,AG47:AO52,7,FALSE),"")</f>
        <v/>
      </c>
      <c r="Q48" s="16" t="str">
        <f>IFERROR(VLOOKUP(J48,AG47:AO52,8,FALSE),"")</f>
        <v/>
      </c>
      <c r="R48" s="16" t="str">
        <f>IFERROR(VLOOKUP(J48,AG47:AO52,9,FALSE),"")</f>
        <v/>
      </c>
      <c r="S48" s="16" t="str">
        <f>IF(I48="","",IF(AB48=AB49,(IF(AB48=-1,"","Shoot com o 3º")),IF(I48=1,"",IF(AB48=AB53,(IF(AB48=-1,"","Shoot com o 1º")),IF(AB48=AB47,(IF(AB48=-1,"","Shoot com o 1º")),"")))))</f>
        <v/>
      </c>
      <c r="T48" s="16" t="str">
        <f>IFERROR(VLOOKUP(J48,AU64:BD69,8,FALSE),"")</f>
        <v/>
      </c>
      <c r="U48" s="16" t="str">
        <f>IFERROR(VLOOKUP(J48,AU64:BD69,9,FALSE),"")</f>
        <v/>
      </c>
      <c r="V48" s="16" t="str">
        <f t="shared" ref="V48:V52" si="40">IFERROR(T48-U48,"")</f>
        <v/>
      </c>
      <c r="W48" s="16" t="str">
        <f>IFERROR(VLOOKUP(J48,AU64:BD69,10,FALSE),"")</f>
        <v/>
      </c>
      <c r="X48" s="16"/>
      <c r="Y48" s="20" t="str">
        <f>IF(I48="","",IFERROR(VLOOKUP(J48,BG47:BH52,2,FALSE),0))</f>
        <v/>
      </c>
      <c r="Z48" s="21"/>
      <c r="AA48" s="22" t="str">
        <f>IFERROR(LARGE(BC47:BC52,I48),"")</f>
        <v/>
      </c>
      <c r="AB48" s="23" t="str">
        <f>IFERROR(LARGE(BD47:BD52,I48),"")</f>
        <v/>
      </c>
      <c r="AC48" s="24" t="str">
        <f>IFERROR(LARGE(BE47:BE52,I48),"")</f>
        <v/>
      </c>
      <c r="AD48" s="25" t="str">
        <f>IFERROR(AC48+(Y48/100),"")</f>
        <v/>
      </c>
      <c r="AE48" s="16"/>
      <c r="AF48" s="16">
        <v>2</v>
      </c>
      <c r="AG48" s="18">
        <f t="shared" si="34"/>
        <v>0</v>
      </c>
      <c r="AH48" s="16">
        <f>SUM(AI48:AK48)</f>
        <v>0</v>
      </c>
      <c r="AI48" s="16">
        <f>COUNTIFS(AH56:AH70,AG48,AP56:AP70,AI46)+COUNTIFS(AK56:AK70,AG48,AQ56:AQ70,AI46)</f>
        <v>0</v>
      </c>
      <c r="AJ48" s="16">
        <f>COUNTIFS(AH56:AH70,AG48,AP56:AP70,AJ46)+COUNTIFS(AK56:AK70,AG48,AQ56:AQ70,AJ46)</f>
        <v>0</v>
      </c>
      <c r="AK48" s="14">
        <f>COUNTIFS(AH56:AH70,AG48,AP56:AP70,AK46)+COUNTIFS(AK56:AK70,AG48,AQ56:AQ70,AK46)</f>
        <v>0</v>
      </c>
      <c r="AL48" s="14">
        <f>SUMIF(AH56:AH70,AG48,AI56:AI70)+SUMIF(AK56:AK70,AG48,AJ56:AJ70)</f>
        <v>0</v>
      </c>
      <c r="AM48" s="14">
        <f>SUMIF(AH56:AH70,AG48,AJ56:AJ70)+SUMIF(AK56:AK70,AG48,AI56:AI70)</f>
        <v>0</v>
      </c>
      <c r="AN48" s="16">
        <f>AL48-AM48</f>
        <v>0</v>
      </c>
      <c r="AO48" s="16">
        <f>(3*AI48)+(1*AJ48)+(0*AK48)</f>
        <v>0</v>
      </c>
      <c r="AP48" s="26"/>
      <c r="AQ48" s="22"/>
      <c r="AR48" s="27"/>
      <c r="AS48" s="22"/>
      <c r="AT48" s="22"/>
      <c r="AU48" s="18">
        <f t="shared" si="35"/>
        <v>0</v>
      </c>
      <c r="AV48" s="28">
        <f>IF((AO48-AO47)=0,(AV57),0)</f>
        <v>0</v>
      </c>
      <c r="AW48" s="28">
        <f>IF((AO48-AO48)=0,(AW57),0)</f>
        <v>0</v>
      </c>
      <c r="AX48" s="28">
        <f>IF((AO48-AO49)=0,(AX57),0)</f>
        <v>0</v>
      </c>
      <c r="AY48" s="28">
        <f>IF((AO48-AO50)=0,(AY57),0)</f>
        <v>0</v>
      </c>
      <c r="AZ48" s="28">
        <f>IF((AO48-AO51)=0,(AZ57),0)</f>
        <v>0</v>
      </c>
      <c r="BA48" s="28">
        <f>IF((AO48-AO52)=0,(BA57),0)</f>
        <v>0</v>
      </c>
      <c r="BB48" s="28"/>
      <c r="BC48" s="22">
        <f t="shared" ref="BC48:BC52" si="41">IF(AH48=0,-1,AO48+(SUM(AV48:BA48)/20)-(AH48/100000))</f>
        <v>-1</v>
      </c>
      <c r="BD48" s="22">
        <f t="shared" si="36"/>
        <v>-1</v>
      </c>
      <c r="BE48" s="29">
        <f t="shared" si="37"/>
        <v>-1.0000000002</v>
      </c>
      <c r="BF48" s="29">
        <f t="shared" ref="BF48:BF52" si="42">BE48+(BH48/10000000)</f>
        <v>-1.0000000002</v>
      </c>
      <c r="BG48" s="18">
        <f t="shared" si="38"/>
        <v>0</v>
      </c>
      <c r="BH48" s="133">
        <f t="shared" si="39"/>
        <v>0</v>
      </c>
      <c r="BI48" s="14"/>
    </row>
    <row r="49" spans="1:61" ht="18" hidden="1" customHeight="1" x14ac:dyDescent="0.25">
      <c r="A49" s="14"/>
      <c r="B49" s="14"/>
      <c r="C49" s="14"/>
      <c r="D49" s="14"/>
      <c r="E49" s="14"/>
      <c r="F49" s="14"/>
      <c r="G49" s="14"/>
      <c r="H49" s="14"/>
      <c r="I49" s="15" t="str">
        <f>IF(J5&lt;&gt;0,I48+1,"")</f>
        <v/>
      </c>
      <c r="J49" s="16" t="str">
        <f>IF(J5="","",VLOOKUP(AC49,BE47:BG52,3,FALSE))</f>
        <v/>
      </c>
      <c r="K49" s="16" t="str">
        <f>IFERROR(VLOOKUP(J49,AG47:AO52,2,FALSE),"")</f>
        <v/>
      </c>
      <c r="L49" s="16" t="str">
        <f>IFERROR(VLOOKUP(J49,AG47:AO52,3,FALSE),"")</f>
        <v/>
      </c>
      <c r="M49" s="16" t="str">
        <f>IFERROR(VLOOKUP(J49,AG47:AO52,4,FALSE),"")</f>
        <v/>
      </c>
      <c r="N49" s="16" t="str">
        <f>IFERROR(VLOOKUP(J49,AG47:AO52,5,FALSE),"")</f>
        <v/>
      </c>
      <c r="O49" s="16" t="str">
        <f>IFERROR(VLOOKUP(J49,AG47:AO52,6,FALSE),"")</f>
        <v/>
      </c>
      <c r="P49" s="16" t="str">
        <f>IFERROR(VLOOKUP(J49,AG47:AO52,7,FALSE),"")</f>
        <v/>
      </c>
      <c r="Q49" s="16" t="str">
        <f>IFERROR(VLOOKUP(J49,AG47:AO52,8,FALSE),"")</f>
        <v/>
      </c>
      <c r="R49" s="16" t="str">
        <f>IFERROR(VLOOKUP(J49,AG47:AO52,9,FALSE),"")</f>
        <v/>
      </c>
      <c r="S49" s="16" t="str">
        <f>IF(I49="","",IF(AB49=AB50,(IF(AB49=-1,"","Shoot com o 4º")),IF(I49=1,"",IF(AB49=AB53,(IF(AB49=-1,"","Shoot com o 1º")),IF(AB49=AB48,(IF(AB49=-1,"","Shoot com o 2º")),"")))))</f>
        <v/>
      </c>
      <c r="T49" s="16" t="str">
        <f>IFERROR(VLOOKUP(J49,AU64:BD69,8,FALSE),"")</f>
        <v/>
      </c>
      <c r="U49" s="16" t="str">
        <f>IFERROR(VLOOKUP(J49,AU64:BD69,9,FALSE),"")</f>
        <v/>
      </c>
      <c r="V49" s="16" t="str">
        <f t="shared" si="40"/>
        <v/>
      </c>
      <c r="W49" s="16" t="str">
        <f>IFERROR(VLOOKUP(J49,AU64:BD69,10,FALSE),"")</f>
        <v/>
      </c>
      <c r="X49" s="16"/>
      <c r="Y49" s="20" t="str">
        <f>IF(I49="","",IFERROR(VLOOKUP(J49,BG47:BH52,2,FALSE),0))</f>
        <v/>
      </c>
      <c r="Z49" s="21"/>
      <c r="AA49" s="22" t="str">
        <f>IFERROR(LARGE(BC47:BC52,I49),"")</f>
        <v/>
      </c>
      <c r="AB49" s="23" t="str">
        <f>IFERROR(LARGE(BD47:BD52,I49),"")</f>
        <v/>
      </c>
      <c r="AC49" s="24" t="str">
        <f>IFERROR(LARGE(BE47:BE52,I49),"")</f>
        <v/>
      </c>
      <c r="AD49" s="25" t="str">
        <f>IFERROR(AC49+(Y49/100),"")</f>
        <v/>
      </c>
      <c r="AE49" s="16"/>
      <c r="AF49" s="16">
        <v>3</v>
      </c>
      <c r="AG49" s="18">
        <f t="shared" si="34"/>
        <v>0</v>
      </c>
      <c r="AH49" s="16">
        <f>SUM(AI49:AK49)</f>
        <v>0</v>
      </c>
      <c r="AI49" s="16">
        <f>COUNTIFS(AH56:AH70,AG49,AP56:AP70,AI46)+COUNTIFS(AK56:AK70,AG49,AQ56:AQ70,AI46)</f>
        <v>0</v>
      </c>
      <c r="AJ49" s="16">
        <f>COUNTIFS(AH56:AH70,AG49,AP56:AP70,AJ46)+COUNTIFS(AK56:AK70,AG49,AQ56:AQ70,AJ46)</f>
        <v>0</v>
      </c>
      <c r="AK49" s="14">
        <f>COUNTIFS(AH56:AH70,AG49,AP56:AP70,AK46)+COUNTIFS(AK56:AK70,AG49,AQ56:AQ70,AK46)</f>
        <v>0</v>
      </c>
      <c r="AL49" s="14">
        <f>SUMIF(AH56:AH70,AG49,AI56:AI70)+SUMIF(AK56:AK70,AG49,AJ56:AJ70)</f>
        <v>0</v>
      </c>
      <c r="AM49" s="14">
        <f>SUMIF(AH56:AH70,AG49,AJ56:AJ70)+SUMIF(AK56:AK70,AG49,AI56:AI70)</f>
        <v>0</v>
      </c>
      <c r="AN49" s="16">
        <f>AL49-AM49</f>
        <v>0</v>
      </c>
      <c r="AO49" s="16">
        <f>(3*AI49)+(1*AJ49)+(0*AK49)</f>
        <v>0</v>
      </c>
      <c r="AP49" s="26"/>
      <c r="AQ49" s="22"/>
      <c r="AR49" s="27"/>
      <c r="AS49" s="22"/>
      <c r="AT49" s="22"/>
      <c r="AU49" s="18">
        <f t="shared" si="35"/>
        <v>0</v>
      </c>
      <c r="AV49" s="28">
        <f>IF((AO49-AO47)=0,(AV58),0)</f>
        <v>0</v>
      </c>
      <c r="AW49" s="28">
        <f>IF((AO49-AO48)=0,(AW58),0)</f>
        <v>0</v>
      </c>
      <c r="AX49" s="28">
        <f>IF((AO49-AO49)=0,(AX58),0)</f>
        <v>0</v>
      </c>
      <c r="AY49" s="28">
        <f>IF((AO49-AO50)=0,(AY58),0)</f>
        <v>0</v>
      </c>
      <c r="AZ49" s="28">
        <f>IF((AO49-AO51)=0,(AZ58),0)</f>
        <v>0</v>
      </c>
      <c r="BA49" s="28">
        <f>IF((AO49-AO52)=0,(BA58),0)</f>
        <v>0</v>
      </c>
      <c r="BB49" s="28"/>
      <c r="BC49" s="22">
        <f t="shared" si="41"/>
        <v>-1</v>
      </c>
      <c r="BD49" s="22">
        <f t="shared" si="36"/>
        <v>-1</v>
      </c>
      <c r="BE49" s="29">
        <f t="shared" si="37"/>
        <v>-1.0000000003</v>
      </c>
      <c r="BF49" s="29">
        <f t="shared" si="42"/>
        <v>-1.0000000003</v>
      </c>
      <c r="BG49" s="18">
        <f t="shared" si="38"/>
        <v>0</v>
      </c>
      <c r="BH49" s="133">
        <f t="shared" si="39"/>
        <v>0</v>
      </c>
      <c r="BI49" s="14"/>
    </row>
    <row r="50" spans="1:61" ht="18" hidden="1" customHeight="1" x14ac:dyDescent="0.25">
      <c r="A50" s="14"/>
      <c r="B50" s="14"/>
      <c r="C50" s="14"/>
      <c r="D50" s="14"/>
      <c r="E50" s="14"/>
      <c r="F50" s="14"/>
      <c r="G50" s="14"/>
      <c r="H50" s="14"/>
      <c r="I50" s="15" t="str">
        <f>IF(J6&lt;&gt;0,I49+1,"")</f>
        <v/>
      </c>
      <c r="J50" s="16" t="str">
        <f>IF(J6="","",VLOOKUP(AC50,BE47:BG52,3,FALSE))</f>
        <v/>
      </c>
      <c r="K50" s="16" t="str">
        <f>IFERROR(VLOOKUP(J50,AG47:AO52,2,FALSE),"")</f>
        <v/>
      </c>
      <c r="L50" s="16" t="str">
        <f>IFERROR(VLOOKUP(J50,AG47:AO52,3,FALSE),"")</f>
        <v/>
      </c>
      <c r="M50" s="16" t="str">
        <f>IFERROR(VLOOKUP(J50,AG47:AO52,4,FALSE),"")</f>
        <v/>
      </c>
      <c r="N50" s="16" t="str">
        <f>IFERROR(VLOOKUP(J50,AG47:AO52,5,FALSE),"")</f>
        <v/>
      </c>
      <c r="O50" s="16" t="str">
        <f>IFERROR(VLOOKUP(J50,AG47:AO52,6,FALSE),"")</f>
        <v/>
      </c>
      <c r="P50" s="16" t="str">
        <f>IFERROR(VLOOKUP(J50,AG47:AO52,7,FALSE),"")</f>
        <v/>
      </c>
      <c r="Q50" s="16" t="str">
        <f>IFERROR(VLOOKUP(J50,AG47:AO52,8,FALSE),"")</f>
        <v/>
      </c>
      <c r="R50" s="16" t="str">
        <f>IFERROR(VLOOKUP(J50,AG47:AO52,9,FALSE),"")</f>
        <v/>
      </c>
      <c r="S50" s="16" t="str">
        <f>IF(I50="","",IF(AB50=AB51,(IF(AB50=-1,"","Shoot com o 5º")),IF(I50=1,"",IF(AB50=AB53,(IF(AB50=-1,"","Shoot com o 1º")),IF(AB50=AB49,(IF(AB50=-1,"","Shoot com o 3º")),"")))))</f>
        <v/>
      </c>
      <c r="T50" s="16" t="str">
        <f>IFERROR(VLOOKUP(J50,AU64:BD69,8,FALSE),"")</f>
        <v/>
      </c>
      <c r="U50" s="16" t="str">
        <f>IFERROR(VLOOKUP(J50,AU64:BD69,9,FALSE),"")</f>
        <v/>
      </c>
      <c r="V50" s="16" t="str">
        <f t="shared" si="40"/>
        <v/>
      </c>
      <c r="W50" s="16" t="str">
        <f>IFERROR(VLOOKUP(J50,AU64:BD69,10,FALSE),"")</f>
        <v/>
      </c>
      <c r="X50" s="16"/>
      <c r="Y50" s="20" t="str">
        <f>IF(I50="","",IFERROR(VLOOKUP(J50,BG47:BH52,2,FALSE),0))</f>
        <v/>
      </c>
      <c r="Z50" s="21"/>
      <c r="AA50" s="22" t="str">
        <f>IFERROR(LARGE(BC47:BC52,I50),"")</f>
        <v/>
      </c>
      <c r="AB50" s="23" t="str">
        <f>IFERROR(LARGE(BD47:BD52,I50),"")</f>
        <v/>
      </c>
      <c r="AC50" s="24" t="str">
        <f>IFERROR(LARGE(BE47:BE52,I50),"")</f>
        <v/>
      </c>
      <c r="AD50" s="25" t="str">
        <f>IFERROR(AC50+(Y50/100),"")</f>
        <v/>
      </c>
      <c r="AE50" s="16"/>
      <c r="AF50" s="16">
        <v>4</v>
      </c>
      <c r="AG50" s="18">
        <f t="shared" si="34"/>
        <v>0</v>
      </c>
      <c r="AH50" s="16">
        <f>SUM(AI50:AK50)</f>
        <v>0</v>
      </c>
      <c r="AI50" s="16">
        <f>COUNTIFS(AH56:AH70,AG50,AP56:AP70,AI46)+COUNTIFS(AK56:AK70,AG50,AQ56:AQ70,AI46)</f>
        <v>0</v>
      </c>
      <c r="AJ50" s="16">
        <f>COUNTIFS(AH56:AH70,AG50,AP56:AP70,AJ46)+COUNTIFS(AK56:AK70,AG50,AQ56:AQ70,AJ46)</f>
        <v>0</v>
      </c>
      <c r="AK50" s="14">
        <f>COUNTIFS(AH56:AH70,AG50,AP56:AP70,AK46)+COUNTIFS(AK56:AK70,AG50,AQ56:AQ70,AK46)</f>
        <v>0</v>
      </c>
      <c r="AL50" s="14">
        <f>SUMIF(AH56:AH70,AG50,AI56:AI70)+SUMIF(AK56:AK70,AG50,AJ56:AJ70)</f>
        <v>0</v>
      </c>
      <c r="AM50" s="14">
        <f>SUMIF(AH56:AH70,AG50,AJ56:AJ70)+SUMIF(AK56:AK70,AG50,AI56:AI70)</f>
        <v>0</v>
      </c>
      <c r="AN50" s="16">
        <f>AL50-AM50</f>
        <v>0</v>
      </c>
      <c r="AO50" s="16">
        <f>(3*AI50)+(1*AJ50)+(0*AK50)</f>
        <v>0</v>
      </c>
      <c r="AP50" s="26"/>
      <c r="AQ50" s="22"/>
      <c r="AR50" s="27"/>
      <c r="AS50" s="22"/>
      <c r="AT50" s="22"/>
      <c r="AU50" s="18">
        <f t="shared" si="35"/>
        <v>0</v>
      </c>
      <c r="AV50" s="28">
        <f>IF((AO50-AO47)=0,(AV59),0)</f>
        <v>0</v>
      </c>
      <c r="AW50" s="28">
        <f>IF((AO50-AO48)=0,(AW59),0)</f>
        <v>0</v>
      </c>
      <c r="AX50" s="28">
        <f>IF((AO50-AO49)=0,(AX59),0)</f>
        <v>0</v>
      </c>
      <c r="AY50" s="28">
        <f>IF((AO50-AO50)=0,(AY59),0)</f>
        <v>0</v>
      </c>
      <c r="AZ50" s="28">
        <f>IF((AO50-AO51)=0,(AZ59),0)</f>
        <v>0</v>
      </c>
      <c r="BA50" s="28">
        <f>IF((AO50-AO52)=0,(BA59),0)</f>
        <v>0</v>
      </c>
      <c r="BB50" s="30"/>
      <c r="BC50" s="22">
        <f t="shared" si="41"/>
        <v>-1</v>
      </c>
      <c r="BD50" s="22">
        <f t="shared" si="36"/>
        <v>-1</v>
      </c>
      <c r="BE50" s="29">
        <f t="shared" si="37"/>
        <v>-1.0000000004</v>
      </c>
      <c r="BF50" s="29">
        <f t="shared" si="42"/>
        <v>-1.0000000004</v>
      </c>
      <c r="BG50" s="18">
        <f t="shared" si="38"/>
        <v>0</v>
      </c>
      <c r="BH50" s="133">
        <f t="shared" si="39"/>
        <v>0</v>
      </c>
      <c r="BI50" s="14"/>
    </row>
    <row r="51" spans="1:61" ht="18" hidden="1" customHeight="1" x14ac:dyDescent="0.25">
      <c r="A51" s="14"/>
      <c r="B51" s="14"/>
      <c r="C51" s="14"/>
      <c r="D51" s="14"/>
      <c r="E51" s="14"/>
      <c r="F51" s="14"/>
      <c r="G51" s="14"/>
      <c r="H51" s="14"/>
      <c r="I51" s="15" t="str">
        <f>IF(J7&lt;&gt;0,I50+1,"")</f>
        <v/>
      </c>
      <c r="J51" s="16" t="str">
        <f>IF(J7="","",VLOOKUP(AC51,BE47:BG52,3,FALSE))</f>
        <v/>
      </c>
      <c r="K51" s="16" t="str">
        <f>IFERROR(VLOOKUP(J51,AG47:AO52,2,FALSE),"")</f>
        <v/>
      </c>
      <c r="L51" s="16" t="str">
        <f>IFERROR(VLOOKUP(J51,AG47:AO52,3,FALSE),"")</f>
        <v/>
      </c>
      <c r="M51" s="16" t="str">
        <f>IFERROR(VLOOKUP(J51,AG47:AO52,4,FALSE),"")</f>
        <v/>
      </c>
      <c r="N51" s="16" t="str">
        <f>IFERROR(VLOOKUP(J51,AG47:AO52,5,FALSE),"")</f>
        <v/>
      </c>
      <c r="O51" s="16" t="str">
        <f>IFERROR(VLOOKUP(J51,AG47:AO52,6,FALSE),"")</f>
        <v/>
      </c>
      <c r="P51" s="16" t="str">
        <f>IFERROR(VLOOKUP(J51,AG47:AO52,7,FALSE),"")</f>
        <v/>
      </c>
      <c r="Q51" s="16" t="str">
        <f>IFERROR(VLOOKUP(J51,AG47:AO52,8,FALSE),"")</f>
        <v/>
      </c>
      <c r="R51" s="16" t="str">
        <f>IFERROR(VLOOKUP(J51,AG47:AO52,9,FALSE),"")</f>
        <v/>
      </c>
      <c r="S51" s="16" t="str">
        <f>IF(I51="","",IF(AB51=AB52,(IF(AB51=-1,"","Shoot com o 6º")),IF(I51=1,"",IF(AB51=AB53,(IF(AB51=-1,"","Shoot com o 1º")),IF(AB51=AB50,(IF(AB51=-1,"","Shoot com o 4º")),"")))))</f>
        <v/>
      </c>
      <c r="T51" s="16" t="str">
        <f>IFERROR(VLOOKUP(J51,AU64:BD69,8,FALSE),"")</f>
        <v/>
      </c>
      <c r="U51" s="16" t="str">
        <f>IFERROR(VLOOKUP(J51,AU64:BD69,9,FALSE),"")</f>
        <v/>
      </c>
      <c r="V51" s="16" t="str">
        <f t="shared" si="40"/>
        <v/>
      </c>
      <c r="W51" s="16" t="str">
        <f>IFERROR(VLOOKUP(J51,AU64:BD69,10,FALSE),"")</f>
        <v/>
      </c>
      <c r="X51" s="16"/>
      <c r="Y51" s="20" t="str">
        <f>IF(I51="","",IFERROR(VLOOKUP(J51,BG47:BH52,2,FALSE),0))</f>
        <v/>
      </c>
      <c r="Z51" s="21"/>
      <c r="AA51" s="22" t="str">
        <f>IFERROR(LARGE(BC47:BC52,I51),"")</f>
        <v/>
      </c>
      <c r="AB51" s="23" t="str">
        <f>IFERROR(LARGE(BD47:BD52,I51),"")</f>
        <v/>
      </c>
      <c r="AC51" s="24" t="str">
        <f>IFERROR(LARGE(BE47:BE52,I51),"")</f>
        <v/>
      </c>
      <c r="AD51" s="25" t="str">
        <f t="shared" ref="AD51:AD52" si="43">IFERROR(AC51+(Y51/10000),"")</f>
        <v/>
      </c>
      <c r="AE51" s="16"/>
      <c r="AF51" s="16">
        <v>5</v>
      </c>
      <c r="AG51" s="18">
        <f t="shared" si="34"/>
        <v>0</v>
      </c>
      <c r="AH51" s="16">
        <f t="shared" ref="AH51" si="44">SUM(AI51:AK51)</f>
        <v>0</v>
      </c>
      <c r="AI51" s="16">
        <f>COUNTIFS(AH56:AH70,AG51,AP56:AP70,AI46)+COUNTIFS(AK56:AK70,AG51,AQ56:AQ70,AI46)</f>
        <v>0</v>
      </c>
      <c r="AJ51" s="16">
        <f>COUNTIFS(AH56:AH70,AG51,AP56:AP70,AJ46)+COUNTIFS(AK56:AK70,AG51,AQ56:AQ70,AJ46)</f>
        <v>0</v>
      </c>
      <c r="AK51" s="14">
        <f>COUNTIFS(AH56:AH70,AG51,AP56:AP70,AK46)+COUNTIFS(AK56:AK70,AG51,AQ56:AQ70,AK46)</f>
        <v>0</v>
      </c>
      <c r="AL51" s="14">
        <f>SUMIF(AH56:AH70,AG51,AI56:AI70)+SUMIF(AK56:AK70,AG51,AJ56:AJ70)</f>
        <v>0</v>
      </c>
      <c r="AM51" s="14">
        <f>SUMIF(AH56:AH70,AG51,AJ56:AJ70)+SUMIF(AK56:AK70,AG51,AI56:AI70)</f>
        <v>0</v>
      </c>
      <c r="AN51" s="16">
        <f>AL51-AM51</f>
        <v>0</v>
      </c>
      <c r="AO51" s="16">
        <f t="shared" ref="AO51" si="45">(3*AI51)+(1*AJ51)+(0*AK51)</f>
        <v>0</v>
      </c>
      <c r="AP51" s="26"/>
      <c r="AQ51" s="22"/>
      <c r="AR51" s="27"/>
      <c r="AS51" s="22"/>
      <c r="AT51" s="22"/>
      <c r="AU51" s="18">
        <f t="shared" si="35"/>
        <v>0</v>
      </c>
      <c r="AV51" s="28">
        <f>IF((AO51-AO47)=0,(AV60),0)</f>
        <v>0</v>
      </c>
      <c r="AW51" s="28">
        <f>IF((AO51-AO48)=0,(AW60),0)</f>
        <v>0</v>
      </c>
      <c r="AX51" s="28">
        <f>IF((AO51-AO49)=0,(AX60),0)</f>
        <v>0</v>
      </c>
      <c r="AY51" s="28">
        <f>IF((AO51-AO50)=0,(AY60),0)</f>
        <v>0</v>
      </c>
      <c r="AZ51" s="28">
        <f>IF((AO51-AO51)=0,(AZ60),0)</f>
        <v>0</v>
      </c>
      <c r="BA51" s="28">
        <f>IF((AO51-AO52)=0,(BA60),0)</f>
        <v>0</v>
      </c>
      <c r="BB51" s="30"/>
      <c r="BC51" s="22">
        <f t="shared" si="41"/>
        <v>-1</v>
      </c>
      <c r="BD51" s="22">
        <f t="shared" si="36"/>
        <v>-1</v>
      </c>
      <c r="BE51" s="29">
        <f t="shared" si="37"/>
        <v>-1.0000000005</v>
      </c>
      <c r="BF51" s="29">
        <f t="shared" si="42"/>
        <v>-1.0000000005</v>
      </c>
      <c r="BG51" s="18">
        <f t="shared" si="38"/>
        <v>0</v>
      </c>
      <c r="BH51" s="133">
        <f t="shared" si="39"/>
        <v>0</v>
      </c>
      <c r="BI51" s="14"/>
    </row>
    <row r="52" spans="1:61" ht="18" hidden="1" customHeight="1" x14ac:dyDescent="0.25">
      <c r="A52" s="14"/>
      <c r="B52" s="14"/>
      <c r="C52" s="14"/>
      <c r="D52" s="14"/>
      <c r="E52" s="14"/>
      <c r="F52" s="14"/>
      <c r="G52" s="14"/>
      <c r="H52" s="14"/>
      <c r="I52" s="15" t="str">
        <f>IF(J8&lt;&gt;0,I51+1,"")</f>
        <v/>
      </c>
      <c r="J52" s="16" t="str">
        <f>IF(J8="","",VLOOKUP(AC52,BE47:BG52,3,FALSE))</f>
        <v/>
      </c>
      <c r="K52" s="16" t="str">
        <f>IFERROR(VLOOKUP(J52,AG47:AO52,2,FALSE),"")</f>
        <v/>
      </c>
      <c r="L52" s="16" t="str">
        <f>IFERROR(VLOOKUP(J52,AG47:AO52,3,FALSE),"")</f>
        <v/>
      </c>
      <c r="M52" s="16" t="str">
        <f>IFERROR(VLOOKUP(J52,AG47:AO52,4,FALSE),"")</f>
        <v/>
      </c>
      <c r="N52" s="16" t="str">
        <f>IFERROR(VLOOKUP(J52,AG47:AO52,5,FALSE),"")</f>
        <v/>
      </c>
      <c r="O52" s="16" t="str">
        <f>IFERROR(VLOOKUP(J52,AG47:AO52,6,FALSE),"")</f>
        <v/>
      </c>
      <c r="P52" s="16" t="str">
        <f>IFERROR(VLOOKUP(J52,AG47:AO52,7,FALSE),"")</f>
        <v/>
      </c>
      <c r="Q52" s="16" t="str">
        <f>IFERROR(VLOOKUP(J52,AG47:AO52,8,FALSE),"")</f>
        <v/>
      </c>
      <c r="R52" s="16" t="str">
        <f>IFERROR(VLOOKUP(J52,AG47:AO52,9,FALSE),"")</f>
        <v/>
      </c>
      <c r="S52" s="16" t="str">
        <f>IF(I52="","",IF(AB52=AB53,(IF(AB52=-1,"","Shoot com o 1º")),IF(I52=1,"",IF(AB52=AB53,(IF(AB52=-1,"","Shoot com o 1º")),IF(AB52=AB51,(IF(AB52=-1,"","Shoot com o 5º")),"")))))</f>
        <v/>
      </c>
      <c r="T52" s="16" t="str">
        <f>IFERROR(VLOOKUP(J52,AU64:BD69,8,FALSE),"")</f>
        <v/>
      </c>
      <c r="U52" s="16" t="str">
        <f>IFERROR(VLOOKUP(J52,AU64:BD69,9,FALSE),"")</f>
        <v/>
      </c>
      <c r="V52" s="16" t="str">
        <f t="shared" si="40"/>
        <v/>
      </c>
      <c r="W52" s="16" t="str">
        <f>IFERROR(VLOOKUP(J52,AU64:BD69,10,FALSE),"")</f>
        <v/>
      </c>
      <c r="X52" s="16"/>
      <c r="Y52" s="20" t="str">
        <f>IF(I52="","",IFERROR(VLOOKUP(J52,BG47:BH52,2,FALSE),0))</f>
        <v/>
      </c>
      <c r="Z52" s="21"/>
      <c r="AA52" s="22" t="str">
        <f>IFERROR(LARGE(BC47:BC52,I52),"")</f>
        <v/>
      </c>
      <c r="AB52" s="23" t="str">
        <f>IFERROR(LARGE(BD47:BD52,I52),"")</f>
        <v/>
      </c>
      <c r="AC52" s="24" t="str">
        <f>IFERROR(LARGE(BE47:BE52,I52),"")</f>
        <v/>
      </c>
      <c r="AD52" s="25" t="str">
        <f t="shared" si="43"/>
        <v/>
      </c>
      <c r="AE52" s="16"/>
      <c r="AF52" s="16">
        <v>6</v>
      </c>
      <c r="AG52" s="18">
        <f t="shared" si="34"/>
        <v>0</v>
      </c>
      <c r="AH52" s="16">
        <f>SUM(AI52:AK52)</f>
        <v>0</v>
      </c>
      <c r="AI52" s="16">
        <f>COUNTIFS(AH56:AH70,AG52,AP56:AP70,AI46)+COUNTIFS(AK56:AK70,AG52,AQ56:AQ70,AI46)</f>
        <v>0</v>
      </c>
      <c r="AJ52" s="16">
        <f>COUNTIFS(AH56:AH70,AG52,AP56:AP70,AJ46)+COUNTIFS(AK56:AK70,AG52,AQ56:AQ70,AJ46)</f>
        <v>0</v>
      </c>
      <c r="AK52" s="14">
        <f>COUNTIFS(AH56:AH70,AG52,AP56:AP70,AK46)+COUNTIFS(AK56:AK70,AG52,AQ56:AQ70,AK46)</f>
        <v>0</v>
      </c>
      <c r="AL52" s="14">
        <f>SUMIF(AH56:AH70,AG52,AI56:AI70)+SUMIF(AK56:AK70,AG52,AJ56:AJ70)</f>
        <v>0</v>
      </c>
      <c r="AM52" s="14">
        <f>SUMIF(AH56:AH70,AG52,AJ56:AJ70)+SUMIF(AK56:AK70,AG52,AI56:AI70)</f>
        <v>0</v>
      </c>
      <c r="AN52" s="16">
        <f t="shared" ref="AN52" si="46">AL52-AM52</f>
        <v>0</v>
      </c>
      <c r="AO52" s="16">
        <f>(3*AI52)+(1*AJ52)+(0*AK52)</f>
        <v>0</v>
      </c>
      <c r="AP52" s="26"/>
      <c r="AQ52" s="22"/>
      <c r="AR52" s="27"/>
      <c r="AS52" s="22"/>
      <c r="AT52" s="22"/>
      <c r="AU52" s="18">
        <f t="shared" si="35"/>
        <v>0</v>
      </c>
      <c r="AV52" s="28">
        <f>IF((AO52-AO47)=0,(AV61),0)</f>
        <v>0</v>
      </c>
      <c r="AW52" s="28">
        <f>IF((AO52-AO48)=0,(AW61),0)</f>
        <v>0</v>
      </c>
      <c r="AX52" s="28">
        <f>IF((AO52-AO49)=0,(AX61),0)</f>
        <v>0</v>
      </c>
      <c r="AY52" s="28">
        <f>IF((AO52-AO50)=0,(AY61),0)</f>
        <v>0</v>
      </c>
      <c r="AZ52" s="28">
        <f>IF((AO52-AO51)=0,(AZ61),0)</f>
        <v>0</v>
      </c>
      <c r="BA52" s="28">
        <f>IF((AO52-AO52)=0,(BA61),0)</f>
        <v>0</v>
      </c>
      <c r="BB52" s="30"/>
      <c r="BC52" s="22">
        <f t="shared" si="41"/>
        <v>-1</v>
      </c>
      <c r="BD52" s="22">
        <f t="shared" si="36"/>
        <v>-1</v>
      </c>
      <c r="BE52" s="29">
        <f t="shared" si="37"/>
        <v>-1.0000000006</v>
      </c>
      <c r="BF52" s="29">
        <f t="shared" si="42"/>
        <v>-1.0000000006</v>
      </c>
      <c r="BG52" s="18">
        <f t="shared" si="38"/>
        <v>0</v>
      </c>
      <c r="BH52" s="133">
        <f t="shared" si="39"/>
        <v>0</v>
      </c>
      <c r="BI52" s="14"/>
    </row>
    <row r="53" spans="1:61" ht="18" hidden="1" customHeight="1" x14ac:dyDescent="0.2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6"/>
      <c r="M53" s="16"/>
      <c r="N53" s="16"/>
      <c r="O53" s="16"/>
      <c r="P53" s="14"/>
      <c r="Q53" s="14"/>
      <c r="R53" s="14"/>
      <c r="S53" s="14"/>
      <c r="T53" s="14"/>
      <c r="U53" s="14"/>
      <c r="V53" s="14"/>
      <c r="W53" s="14"/>
      <c r="X53" s="14"/>
      <c r="Y53" s="16"/>
      <c r="Z53" s="14"/>
      <c r="AA53" s="14"/>
      <c r="AB53" s="23" t="str">
        <f>AB47</f>
        <v/>
      </c>
      <c r="AC53" s="31"/>
      <c r="AD53" s="32"/>
      <c r="AE53" s="14"/>
      <c r="AF53" s="16"/>
      <c r="AG53" s="16"/>
      <c r="AH53" s="16"/>
      <c r="AI53" s="16"/>
      <c r="AJ53" s="14"/>
      <c r="AK53" s="14"/>
      <c r="AL53" s="14"/>
      <c r="AM53" s="14"/>
      <c r="AN53" s="16"/>
      <c r="AO53" s="16"/>
      <c r="AP53" s="14"/>
      <c r="AQ53" s="14"/>
      <c r="AR53" s="14"/>
      <c r="AS53" s="14"/>
      <c r="AT53" s="14"/>
      <c r="AU53" s="31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8"/>
      <c r="BH53" s="108"/>
      <c r="BI53" s="14"/>
    </row>
    <row r="54" spans="1:61" ht="15" customHeight="1" x14ac:dyDescent="0.25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4"/>
      <c r="Z54" s="35"/>
      <c r="AA54" s="35"/>
      <c r="AB54" s="36"/>
      <c r="AC54" s="36"/>
      <c r="AD54" s="37"/>
      <c r="AE54" s="35"/>
      <c r="AF54" s="34"/>
      <c r="AG54" s="38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131"/>
      <c r="BI54" s="35"/>
    </row>
    <row r="55" spans="1:61" ht="18" hidden="1" customHeight="1" x14ac:dyDescent="0.25">
      <c r="A55" s="39"/>
      <c r="B55" s="39"/>
      <c r="C55" s="177"/>
      <c r="D55" s="178"/>
      <c r="E55" s="39"/>
      <c r="F55" s="179"/>
      <c r="G55" s="180"/>
      <c r="H55" s="40"/>
      <c r="I55" s="39"/>
      <c r="J55" s="39"/>
      <c r="K55" s="41"/>
      <c r="L55" s="42"/>
      <c r="M55" s="42"/>
      <c r="N55" s="42"/>
      <c r="O55" s="42"/>
      <c r="P55" s="42"/>
      <c r="Q55" s="43"/>
      <c r="R55" s="44"/>
      <c r="S55" s="39"/>
      <c r="T55" s="41"/>
      <c r="U55" s="42"/>
      <c r="V55" s="43"/>
      <c r="W55" s="44"/>
      <c r="X55" s="40"/>
      <c r="Y55" s="34"/>
      <c r="Z55" s="34"/>
      <c r="AA55" s="34"/>
      <c r="AB55" s="34"/>
      <c r="AC55" s="34"/>
      <c r="AD55" s="45"/>
      <c r="AE55" s="34"/>
      <c r="AF55" s="46"/>
      <c r="AG55" s="47"/>
      <c r="AH55" s="46"/>
      <c r="AI55" s="48"/>
      <c r="AJ55" s="48"/>
      <c r="AK55" s="48"/>
      <c r="AL55" s="48"/>
      <c r="AM55" s="48"/>
      <c r="AN55" s="48"/>
      <c r="AO55" s="48"/>
      <c r="AP55" s="34"/>
      <c r="AQ55" s="34"/>
      <c r="AR55" s="34"/>
      <c r="AS55" s="34"/>
      <c r="AT55" s="34"/>
      <c r="AU55" s="49"/>
      <c r="AV55" s="35"/>
      <c r="AW55" s="35"/>
      <c r="AX55" s="35"/>
      <c r="AY55" s="35"/>
      <c r="AZ55" s="35"/>
      <c r="BA55" s="35"/>
      <c r="BB55" s="34"/>
      <c r="BC55" s="34"/>
      <c r="BD55" s="34"/>
      <c r="BE55" s="34"/>
      <c r="BF55" s="34"/>
      <c r="BG55" s="34"/>
      <c r="BH55" s="130"/>
      <c r="BI55" s="34"/>
    </row>
    <row r="56" spans="1:61" ht="18" hidden="1" customHeight="1" x14ac:dyDescent="0.25">
      <c r="A56" s="82"/>
      <c r="B56" s="83"/>
      <c r="C56" s="84"/>
      <c r="D56" s="85"/>
      <c r="E56" s="83"/>
      <c r="F56" s="54"/>
      <c r="G56" s="55"/>
      <c r="H56" s="33"/>
      <c r="I56" s="86"/>
      <c r="J56" s="87"/>
      <c r="K56" s="88"/>
      <c r="L56" s="89"/>
      <c r="M56" s="89"/>
      <c r="N56" s="89"/>
      <c r="O56" s="89"/>
      <c r="P56" s="89"/>
      <c r="Q56" s="89"/>
      <c r="R56" s="90"/>
      <c r="S56" s="87"/>
      <c r="T56" s="61"/>
      <c r="U56" s="62"/>
      <c r="V56" s="62"/>
      <c r="W56" s="63"/>
      <c r="X56" s="33"/>
      <c r="Y56" s="64"/>
      <c r="Z56" s="65"/>
      <c r="AA56" s="65"/>
      <c r="AB56" s="66"/>
      <c r="AC56" s="67"/>
      <c r="AD56" s="68"/>
      <c r="AE56" s="35"/>
      <c r="AF56" s="48"/>
      <c r="AG56" s="69"/>
      <c r="AH56" s="70"/>
      <c r="AI56" s="71"/>
      <c r="AJ56" s="71"/>
      <c r="AK56" s="70"/>
      <c r="AL56" s="71"/>
      <c r="AM56" s="71"/>
      <c r="AN56" s="71"/>
      <c r="AO56" s="71"/>
      <c r="AP56" s="34"/>
      <c r="AQ56" s="34"/>
      <c r="AR56" s="34"/>
      <c r="AS56" s="34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131"/>
      <c r="BI56" s="35"/>
    </row>
    <row r="57" spans="1:61" ht="18" hidden="1" customHeight="1" x14ac:dyDescent="0.25">
      <c r="A57" s="86"/>
      <c r="B57" s="91"/>
      <c r="C57" s="92"/>
      <c r="D57" s="93"/>
      <c r="E57" s="91"/>
      <c r="F57" s="75"/>
      <c r="G57" s="76"/>
      <c r="H57" s="33"/>
      <c r="I57" s="86"/>
      <c r="J57" s="87"/>
      <c r="K57" s="88"/>
      <c r="L57" s="89"/>
      <c r="M57" s="89"/>
      <c r="N57" s="89"/>
      <c r="O57" s="89"/>
      <c r="P57" s="89"/>
      <c r="Q57" s="89"/>
      <c r="R57" s="90"/>
      <c r="S57" s="87"/>
      <c r="T57" s="61"/>
      <c r="U57" s="62"/>
      <c r="V57" s="62"/>
      <c r="W57" s="63"/>
      <c r="X57" s="33"/>
      <c r="Y57" s="64"/>
      <c r="Z57" s="65"/>
      <c r="AA57" s="65"/>
      <c r="AB57" s="66"/>
      <c r="AC57" s="67"/>
      <c r="AD57" s="68"/>
      <c r="AE57" s="35"/>
      <c r="AF57" s="48"/>
      <c r="AG57" s="69"/>
      <c r="AH57" s="70"/>
      <c r="AI57" s="71"/>
      <c r="AJ57" s="71"/>
      <c r="AK57" s="70"/>
      <c r="AL57" s="71"/>
      <c r="AM57" s="71"/>
      <c r="AN57" s="71"/>
      <c r="AO57" s="71"/>
      <c r="AP57" s="34"/>
      <c r="AQ57" s="34"/>
      <c r="AR57" s="34"/>
      <c r="AS57" s="34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131"/>
      <c r="BI57" s="35"/>
    </row>
    <row r="58" spans="1:61" ht="18" hidden="1" customHeight="1" x14ac:dyDescent="0.25">
      <c r="A58" s="86"/>
      <c r="B58" s="91"/>
      <c r="C58" s="92"/>
      <c r="D58" s="93"/>
      <c r="E58" s="91"/>
      <c r="F58" s="75"/>
      <c r="G58" s="76"/>
      <c r="H58" s="33"/>
      <c r="I58" s="86"/>
      <c r="J58" s="87"/>
      <c r="K58" s="88"/>
      <c r="L58" s="89"/>
      <c r="M58" s="89"/>
      <c r="N58" s="89"/>
      <c r="O58" s="89"/>
      <c r="P58" s="89"/>
      <c r="Q58" s="89"/>
      <c r="R58" s="90"/>
      <c r="S58" s="87"/>
      <c r="T58" s="61"/>
      <c r="U58" s="62"/>
      <c r="V58" s="62"/>
      <c r="W58" s="63"/>
      <c r="X58" s="33"/>
      <c r="Y58" s="64"/>
      <c r="Z58" s="65"/>
      <c r="AA58" s="65"/>
      <c r="AB58" s="66"/>
      <c r="AC58" s="67"/>
      <c r="AD58" s="68"/>
      <c r="AE58" s="35"/>
      <c r="AF58" s="48"/>
      <c r="AG58" s="69"/>
      <c r="AH58" s="70"/>
      <c r="AI58" s="71"/>
      <c r="AJ58" s="71"/>
      <c r="AK58" s="70"/>
      <c r="AL58" s="71"/>
      <c r="AM58" s="71"/>
      <c r="AN58" s="71"/>
      <c r="AO58" s="71"/>
      <c r="AP58" s="34"/>
      <c r="AQ58" s="34"/>
      <c r="AR58" s="34"/>
      <c r="AS58" s="34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35"/>
      <c r="BG58" s="35"/>
      <c r="BH58" s="131"/>
      <c r="BI58" s="35"/>
    </row>
    <row r="59" spans="1:61" ht="18" hidden="1" customHeight="1" x14ac:dyDescent="0.25">
      <c r="A59" s="86"/>
      <c r="B59" s="91"/>
      <c r="C59" s="92"/>
      <c r="D59" s="93"/>
      <c r="E59" s="91"/>
      <c r="F59" s="75"/>
      <c r="G59" s="76"/>
      <c r="H59" s="33"/>
      <c r="I59" s="86"/>
      <c r="J59" s="87"/>
      <c r="K59" s="88"/>
      <c r="L59" s="89"/>
      <c r="M59" s="89"/>
      <c r="N59" s="89"/>
      <c r="O59" s="89"/>
      <c r="P59" s="89"/>
      <c r="Q59" s="89"/>
      <c r="R59" s="90"/>
      <c r="S59" s="87"/>
      <c r="T59" s="61"/>
      <c r="U59" s="62"/>
      <c r="V59" s="62"/>
      <c r="W59" s="63"/>
      <c r="X59" s="33"/>
      <c r="Y59" s="64"/>
      <c r="Z59" s="65"/>
      <c r="AA59" s="65"/>
      <c r="AB59" s="66"/>
      <c r="AC59" s="67"/>
      <c r="AD59" s="68"/>
      <c r="AE59" s="35"/>
      <c r="AF59" s="48"/>
      <c r="AG59" s="69"/>
      <c r="AH59" s="70"/>
      <c r="AI59" s="71"/>
      <c r="AJ59" s="71"/>
      <c r="AK59" s="70"/>
      <c r="AL59" s="71"/>
      <c r="AM59" s="71"/>
      <c r="AN59" s="71"/>
      <c r="AO59" s="71"/>
      <c r="AP59" s="34"/>
      <c r="AQ59" s="34"/>
      <c r="AR59" s="34"/>
      <c r="AS59" s="34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  <c r="BF59" s="35"/>
      <c r="BG59" s="35"/>
      <c r="BH59" s="131"/>
      <c r="BI59" s="35"/>
    </row>
    <row r="60" spans="1:61" ht="18" hidden="1" customHeight="1" x14ac:dyDescent="0.25">
      <c r="A60" s="86"/>
      <c r="B60" s="91"/>
      <c r="C60" s="92"/>
      <c r="D60" s="93"/>
      <c r="E60" s="91"/>
      <c r="F60" s="75"/>
      <c r="G60" s="76"/>
      <c r="H60" s="33"/>
      <c r="I60" s="86"/>
      <c r="J60" s="87"/>
      <c r="K60" s="88"/>
      <c r="L60" s="89"/>
      <c r="M60" s="89"/>
      <c r="N60" s="89"/>
      <c r="O60" s="89"/>
      <c r="P60" s="89"/>
      <c r="Q60" s="89"/>
      <c r="R60" s="90"/>
      <c r="S60" s="87"/>
      <c r="T60" s="61"/>
      <c r="U60" s="62"/>
      <c r="V60" s="62"/>
      <c r="W60" s="63"/>
      <c r="X60" s="33"/>
      <c r="Y60" s="64"/>
      <c r="Z60" s="65"/>
      <c r="AA60" s="65"/>
      <c r="AB60" s="66"/>
      <c r="AC60" s="67"/>
      <c r="AD60" s="68"/>
      <c r="AE60" s="35"/>
      <c r="AF60" s="48"/>
      <c r="AG60" s="69"/>
      <c r="AH60" s="70"/>
      <c r="AI60" s="71"/>
      <c r="AJ60" s="71"/>
      <c r="AK60" s="70"/>
      <c r="AL60" s="71"/>
      <c r="AM60" s="71"/>
      <c r="AN60" s="71"/>
      <c r="AO60" s="71"/>
      <c r="AP60" s="34"/>
      <c r="AQ60" s="34"/>
      <c r="AR60" s="34"/>
      <c r="AS60" s="34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131"/>
      <c r="BI60" s="35"/>
    </row>
    <row r="61" spans="1:61" ht="18" hidden="1" customHeight="1" x14ac:dyDescent="0.25">
      <c r="A61" s="86"/>
      <c r="B61" s="91"/>
      <c r="C61" s="92"/>
      <c r="D61" s="93"/>
      <c r="E61" s="91"/>
      <c r="F61" s="75"/>
      <c r="G61" s="76"/>
      <c r="H61" s="33"/>
      <c r="I61" s="86"/>
      <c r="J61" s="87"/>
      <c r="K61" s="88"/>
      <c r="L61" s="89"/>
      <c r="M61" s="89"/>
      <c r="N61" s="89"/>
      <c r="O61" s="89"/>
      <c r="P61" s="89"/>
      <c r="Q61" s="89"/>
      <c r="R61" s="90"/>
      <c r="S61" s="87"/>
      <c r="T61" s="61"/>
      <c r="U61" s="62"/>
      <c r="V61" s="62"/>
      <c r="W61" s="63"/>
      <c r="X61" s="33"/>
      <c r="Y61" s="64"/>
      <c r="Z61" s="65"/>
      <c r="AA61" s="65"/>
      <c r="AB61" s="66"/>
      <c r="AC61" s="67"/>
      <c r="AD61" s="68"/>
      <c r="AE61" s="35"/>
      <c r="AF61" s="48"/>
      <c r="AG61" s="69"/>
      <c r="AH61" s="70"/>
      <c r="AI61" s="71"/>
      <c r="AJ61" s="71"/>
      <c r="AK61" s="70"/>
      <c r="AL61" s="71"/>
      <c r="AM61" s="71"/>
      <c r="AN61" s="71"/>
      <c r="AO61" s="71"/>
      <c r="AP61" s="34"/>
      <c r="AQ61" s="34"/>
      <c r="AR61" s="34"/>
      <c r="AS61" s="34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131"/>
      <c r="BI61" s="35"/>
    </row>
    <row r="62" spans="1:61" ht="18" hidden="1" customHeight="1" x14ac:dyDescent="0.25">
      <c r="A62" s="86"/>
      <c r="B62" s="91"/>
      <c r="C62" s="92"/>
      <c r="D62" s="93"/>
      <c r="E62" s="91"/>
      <c r="F62" s="75"/>
      <c r="G62" s="76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4"/>
      <c r="Z62" s="35"/>
      <c r="AA62" s="35"/>
      <c r="AB62" s="66"/>
      <c r="AC62" s="67"/>
      <c r="AD62" s="37"/>
      <c r="AE62" s="35"/>
      <c r="AF62" s="48"/>
      <c r="AG62" s="69"/>
      <c r="AH62" s="70"/>
      <c r="AI62" s="71"/>
      <c r="AJ62" s="71"/>
      <c r="AK62" s="70"/>
      <c r="AL62" s="71"/>
      <c r="AM62" s="71"/>
      <c r="AN62" s="71"/>
      <c r="AO62" s="71"/>
      <c r="AP62" s="34"/>
      <c r="AQ62" s="34"/>
      <c r="AR62" s="34"/>
      <c r="AS62" s="34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131"/>
      <c r="BI62" s="35"/>
    </row>
    <row r="63" spans="1:61" ht="18" hidden="1" customHeight="1" x14ac:dyDescent="0.25">
      <c r="A63" s="86"/>
      <c r="B63" s="91"/>
      <c r="C63" s="92"/>
      <c r="D63" s="93"/>
      <c r="E63" s="91"/>
      <c r="F63" s="75"/>
      <c r="G63" s="76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4"/>
      <c r="Z63" s="35"/>
      <c r="AA63" s="35"/>
      <c r="AB63" s="36"/>
      <c r="AC63" s="36"/>
      <c r="AD63" s="37"/>
      <c r="AE63" s="35"/>
      <c r="AF63" s="48"/>
      <c r="AG63" s="69"/>
      <c r="AH63" s="70"/>
      <c r="AI63" s="71"/>
      <c r="AJ63" s="71"/>
      <c r="AK63" s="70"/>
      <c r="AL63" s="71"/>
      <c r="AM63" s="71"/>
      <c r="AN63" s="71"/>
      <c r="AO63" s="71"/>
      <c r="AP63" s="34"/>
      <c r="AQ63" s="34"/>
      <c r="AR63" s="34"/>
      <c r="AS63" s="34"/>
      <c r="AT63" s="35"/>
      <c r="AU63" s="49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131"/>
      <c r="BI63" s="35"/>
    </row>
    <row r="64" spans="1:61" ht="18" hidden="1" customHeight="1" x14ac:dyDescent="0.25">
      <c r="A64" s="86"/>
      <c r="B64" s="91"/>
      <c r="C64" s="92"/>
      <c r="D64" s="93"/>
      <c r="E64" s="91"/>
      <c r="F64" s="75"/>
      <c r="G64" s="76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4"/>
      <c r="Z64" s="35"/>
      <c r="AA64" s="35"/>
      <c r="AB64" s="36"/>
      <c r="AC64" s="36"/>
      <c r="AD64" s="36"/>
      <c r="AE64" s="35"/>
      <c r="AF64" s="48"/>
      <c r="AG64" s="69"/>
      <c r="AH64" s="70"/>
      <c r="AI64" s="71"/>
      <c r="AJ64" s="71"/>
      <c r="AK64" s="70"/>
      <c r="AL64" s="71"/>
      <c r="AM64" s="71"/>
      <c r="AN64" s="71"/>
      <c r="AO64" s="71"/>
      <c r="AP64" s="34"/>
      <c r="AQ64" s="34"/>
      <c r="AR64" s="34"/>
      <c r="AS64" s="34"/>
      <c r="AT64" s="35"/>
      <c r="AU64" s="35"/>
      <c r="AV64" s="35"/>
      <c r="AW64" s="35"/>
      <c r="AX64" s="35"/>
      <c r="AY64" s="35"/>
      <c r="AZ64" s="35"/>
      <c r="BA64" s="35"/>
      <c r="BB64" s="35"/>
      <c r="BC64" s="35"/>
      <c r="BD64" s="77"/>
      <c r="BE64" s="35"/>
      <c r="BF64" s="35"/>
      <c r="BG64" s="35"/>
      <c r="BH64" s="131"/>
      <c r="BI64" s="35"/>
    </row>
    <row r="65" spans="1:61" ht="18" hidden="1" customHeight="1" x14ac:dyDescent="0.25">
      <c r="A65" s="86"/>
      <c r="B65" s="91"/>
      <c r="C65" s="92"/>
      <c r="D65" s="93"/>
      <c r="E65" s="91"/>
      <c r="F65" s="75"/>
      <c r="G65" s="76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4"/>
      <c r="Z65" s="35"/>
      <c r="AA65" s="35"/>
      <c r="AB65" s="36"/>
      <c r="AC65" s="36"/>
      <c r="AD65" s="37"/>
      <c r="AE65" s="35"/>
      <c r="AF65" s="48"/>
      <c r="AG65" s="69"/>
      <c r="AH65" s="70"/>
      <c r="AI65" s="71"/>
      <c r="AJ65" s="71"/>
      <c r="AK65" s="70"/>
      <c r="AL65" s="71"/>
      <c r="AM65" s="71"/>
      <c r="AN65" s="71"/>
      <c r="AO65" s="71"/>
      <c r="AP65" s="34"/>
      <c r="AQ65" s="34"/>
      <c r="AR65" s="34"/>
      <c r="AS65" s="34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77"/>
      <c r="BE65" s="35"/>
      <c r="BF65" s="35"/>
      <c r="BG65" s="35"/>
      <c r="BH65" s="131"/>
      <c r="BI65" s="35"/>
    </row>
    <row r="66" spans="1:61" ht="18" hidden="1" customHeight="1" x14ac:dyDescent="0.25">
      <c r="A66" s="86"/>
      <c r="B66" s="91"/>
      <c r="C66" s="92"/>
      <c r="D66" s="93"/>
      <c r="E66" s="91"/>
      <c r="F66" s="75"/>
      <c r="G66" s="76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4"/>
      <c r="Z66" s="35"/>
      <c r="AA66" s="35"/>
      <c r="AB66" s="36"/>
      <c r="AC66" s="36"/>
      <c r="AD66" s="36"/>
      <c r="AE66" s="35"/>
      <c r="AF66" s="48"/>
      <c r="AG66" s="69"/>
      <c r="AH66" s="70"/>
      <c r="AI66" s="71"/>
      <c r="AJ66" s="71"/>
      <c r="AK66" s="70"/>
      <c r="AL66" s="71"/>
      <c r="AM66" s="71"/>
      <c r="AN66" s="71"/>
      <c r="AO66" s="71"/>
      <c r="AP66" s="34"/>
      <c r="AQ66" s="34"/>
      <c r="AR66" s="34"/>
      <c r="AS66" s="34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77"/>
      <c r="BE66" s="35"/>
      <c r="BF66" s="35"/>
      <c r="BG66" s="35"/>
      <c r="BH66" s="131"/>
      <c r="BI66" s="35"/>
    </row>
    <row r="67" spans="1:61" ht="18" hidden="1" customHeight="1" x14ac:dyDescent="0.25">
      <c r="A67" s="86"/>
      <c r="B67" s="91"/>
      <c r="C67" s="92"/>
      <c r="D67" s="93"/>
      <c r="E67" s="91"/>
      <c r="F67" s="75"/>
      <c r="G67" s="76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4"/>
      <c r="Z67" s="35"/>
      <c r="AA67" s="35"/>
      <c r="AB67" s="36"/>
      <c r="AC67" s="36"/>
      <c r="AD67" s="36"/>
      <c r="AE67" s="35"/>
      <c r="AF67" s="48"/>
      <c r="AG67" s="69"/>
      <c r="AH67" s="70"/>
      <c r="AI67" s="71"/>
      <c r="AJ67" s="71"/>
      <c r="AK67" s="70"/>
      <c r="AL67" s="71"/>
      <c r="AM67" s="71"/>
      <c r="AN67" s="71"/>
      <c r="AO67" s="71"/>
      <c r="AP67" s="34"/>
      <c r="AQ67" s="34"/>
      <c r="AR67" s="34"/>
      <c r="AS67" s="34"/>
      <c r="AT67" s="35"/>
      <c r="AU67" s="35"/>
      <c r="AV67" s="35"/>
      <c r="AW67" s="35"/>
      <c r="AX67" s="35"/>
      <c r="AY67" s="35"/>
      <c r="AZ67" s="35"/>
      <c r="BA67" s="35"/>
      <c r="BB67" s="35"/>
      <c r="BC67" s="35"/>
      <c r="BD67" s="77"/>
      <c r="BE67" s="35"/>
      <c r="BF67" s="35"/>
      <c r="BG67" s="35"/>
      <c r="BH67" s="131"/>
      <c r="BI67" s="35"/>
    </row>
    <row r="68" spans="1:61" ht="18" hidden="1" customHeight="1" x14ac:dyDescent="0.25">
      <c r="A68" s="86"/>
      <c r="B68" s="91"/>
      <c r="C68" s="92"/>
      <c r="D68" s="93"/>
      <c r="E68" s="91"/>
      <c r="F68" s="75"/>
      <c r="G68" s="76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4"/>
      <c r="Z68" s="35"/>
      <c r="AA68" s="35"/>
      <c r="AB68" s="36"/>
      <c r="AC68" s="36"/>
      <c r="AD68" s="36"/>
      <c r="AE68" s="35"/>
      <c r="AF68" s="48"/>
      <c r="AG68" s="69"/>
      <c r="AH68" s="70"/>
      <c r="AI68" s="71"/>
      <c r="AJ68" s="71"/>
      <c r="AK68" s="70"/>
      <c r="AL68" s="71"/>
      <c r="AM68" s="71"/>
      <c r="AN68" s="71"/>
      <c r="AO68" s="71"/>
      <c r="AP68" s="34"/>
      <c r="AQ68" s="34"/>
      <c r="AR68" s="34"/>
      <c r="AS68" s="34"/>
      <c r="AT68" s="35"/>
      <c r="AU68" s="35"/>
      <c r="AV68" s="35"/>
      <c r="AW68" s="35"/>
      <c r="AX68" s="35"/>
      <c r="AY68" s="35"/>
      <c r="AZ68" s="35"/>
      <c r="BA68" s="35"/>
      <c r="BB68" s="78"/>
      <c r="BC68" s="78"/>
      <c r="BD68" s="77"/>
      <c r="BE68" s="35"/>
      <c r="BF68" s="35"/>
      <c r="BG68" s="35"/>
      <c r="BH68" s="131"/>
      <c r="BI68" s="35"/>
    </row>
    <row r="69" spans="1:61" ht="18" hidden="1" customHeight="1" x14ac:dyDescent="0.25">
      <c r="A69" s="86"/>
      <c r="B69" s="91"/>
      <c r="C69" s="92"/>
      <c r="D69" s="93"/>
      <c r="E69" s="91"/>
      <c r="F69" s="75"/>
      <c r="G69" s="76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4"/>
      <c r="Z69" s="35"/>
      <c r="AA69" s="35"/>
      <c r="AB69" s="36"/>
      <c r="AC69" s="36"/>
      <c r="AD69" s="37"/>
      <c r="AE69" s="35"/>
      <c r="AF69" s="48"/>
      <c r="AG69" s="69"/>
      <c r="AH69" s="70"/>
      <c r="AI69" s="71"/>
      <c r="AJ69" s="71"/>
      <c r="AK69" s="70"/>
      <c r="AL69" s="71"/>
      <c r="AM69" s="71"/>
      <c r="AN69" s="71"/>
      <c r="AO69" s="71"/>
      <c r="AP69" s="34"/>
      <c r="AQ69" s="34"/>
      <c r="AR69" s="34"/>
      <c r="AS69" s="34"/>
      <c r="AT69" s="35"/>
      <c r="AU69" s="35"/>
      <c r="AV69" s="35"/>
      <c r="AW69" s="35"/>
      <c r="AX69" s="35"/>
      <c r="AY69" s="35"/>
      <c r="AZ69" s="35"/>
      <c r="BA69" s="35"/>
      <c r="BB69" s="78"/>
      <c r="BC69" s="78"/>
      <c r="BD69" s="77"/>
      <c r="BE69" s="35"/>
      <c r="BF69" s="35"/>
      <c r="BG69" s="35"/>
      <c r="BH69" s="131"/>
      <c r="BI69" s="35"/>
    </row>
    <row r="70" spans="1:61" ht="18" hidden="1" customHeight="1" x14ac:dyDescent="0.25">
      <c r="A70" s="86"/>
      <c r="B70" s="91"/>
      <c r="C70" s="92"/>
      <c r="D70" s="93"/>
      <c r="E70" s="91"/>
      <c r="F70" s="75"/>
      <c r="G70" s="76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4"/>
      <c r="Z70" s="35"/>
      <c r="AA70" s="35"/>
      <c r="AB70" s="36"/>
      <c r="AC70" s="36"/>
      <c r="AD70" s="36"/>
      <c r="AE70" s="35"/>
      <c r="AF70" s="48"/>
      <c r="AG70" s="69"/>
      <c r="AH70" s="70"/>
      <c r="AI70" s="71"/>
      <c r="AJ70" s="71"/>
      <c r="AK70" s="70"/>
      <c r="AL70" s="71"/>
      <c r="AM70" s="71"/>
      <c r="AN70" s="71"/>
      <c r="AO70" s="71"/>
      <c r="AP70" s="34"/>
      <c r="AQ70" s="34"/>
      <c r="AR70" s="34"/>
      <c r="AS70" s="34"/>
      <c r="AT70" s="35"/>
      <c r="AU70" s="35"/>
      <c r="AV70" s="35"/>
      <c r="AW70" s="35"/>
      <c r="AX70" s="35"/>
      <c r="AY70" s="35"/>
      <c r="AZ70" s="35"/>
      <c r="BA70" s="35"/>
      <c r="BB70" s="35"/>
      <c r="BC70" s="35"/>
      <c r="BD70" s="35"/>
      <c r="BE70" s="35"/>
      <c r="BF70" s="35"/>
      <c r="BG70" s="35"/>
      <c r="BH70" s="131"/>
      <c r="BI70" s="35"/>
    </row>
    <row r="71" spans="1:61" ht="15" hidden="1" customHeight="1" x14ac:dyDescent="0.25">
      <c r="A71" s="79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4"/>
      <c r="Z71" s="35"/>
      <c r="AA71" s="35"/>
      <c r="AB71" s="36"/>
      <c r="AC71" s="36"/>
      <c r="AD71" s="36"/>
      <c r="AE71" s="35"/>
      <c r="AF71" s="34"/>
      <c r="AG71" s="80"/>
      <c r="AH71" s="35"/>
      <c r="AI71" s="81"/>
      <c r="AJ71" s="81"/>
      <c r="AK71" s="35"/>
      <c r="AL71" s="35"/>
      <c r="AM71" s="35"/>
      <c r="AN71" s="35"/>
      <c r="AO71" s="81"/>
      <c r="AP71" s="35"/>
      <c r="AQ71" s="35"/>
      <c r="AR71" s="35"/>
      <c r="AS71" s="35"/>
      <c r="AT71" s="35"/>
      <c r="AU71" s="35"/>
      <c r="AV71" s="35"/>
      <c r="AW71" s="35"/>
      <c r="AX71" s="35"/>
      <c r="AY71" s="35"/>
      <c r="AZ71" s="35"/>
      <c r="BA71" s="35"/>
      <c r="BB71" s="35"/>
      <c r="BC71" s="35"/>
      <c r="BD71" s="35"/>
      <c r="BE71" s="35"/>
      <c r="BF71" s="35"/>
      <c r="BG71" s="35"/>
      <c r="BH71" s="131"/>
      <c r="BI71" s="35"/>
    </row>
    <row r="72" spans="1:61" ht="18" hidden="1" customHeight="1" x14ac:dyDescent="0.2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6"/>
      <c r="Z72" s="14"/>
      <c r="AA72" s="14"/>
      <c r="AB72" s="31"/>
      <c r="AC72" s="31"/>
      <c r="AD72" s="31"/>
      <c r="AE72" s="14"/>
      <c r="AF72" s="16"/>
      <c r="AG72" s="14"/>
      <c r="AH72" s="14"/>
      <c r="AI72" s="14"/>
      <c r="AJ72" s="14"/>
      <c r="AK72" s="16"/>
      <c r="AL72" s="16"/>
      <c r="AM72" s="16"/>
      <c r="AN72" s="14"/>
      <c r="AO72" s="14"/>
      <c r="AP72" s="14"/>
      <c r="AQ72" s="14"/>
      <c r="AR72" s="16"/>
      <c r="AS72" s="16"/>
      <c r="AT72" s="14"/>
      <c r="AU72" s="31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08"/>
      <c r="BI72" s="14"/>
    </row>
    <row r="73" spans="1:61" ht="18" hidden="1" customHeight="1" x14ac:dyDescent="0.25">
      <c r="A73" s="1"/>
      <c r="BH73" s="132"/>
    </row>
    <row r="74" spans="1:61" ht="18" hidden="1" customHeight="1" x14ac:dyDescent="0.25">
      <c r="I74" s="6"/>
      <c r="J74" s="7"/>
      <c r="R74" s="6"/>
      <c r="S74" s="7"/>
      <c r="BH74" s="132"/>
    </row>
    <row r="75" spans="1:61" ht="18" hidden="1" customHeight="1" x14ac:dyDescent="0.25">
      <c r="I75" s="8"/>
      <c r="J75" s="10"/>
      <c r="R75" s="8"/>
      <c r="S75" s="11"/>
      <c r="BH75" s="132"/>
    </row>
    <row r="76" spans="1:61" ht="18" hidden="1" customHeight="1" x14ac:dyDescent="0.25">
      <c r="I76" s="8"/>
      <c r="J76" s="10"/>
      <c r="R76" s="8"/>
      <c r="S76" s="11"/>
      <c r="BH76" s="132"/>
    </row>
    <row r="77" spans="1:61" ht="18" hidden="1" customHeight="1" x14ac:dyDescent="0.25">
      <c r="I77" s="8"/>
      <c r="J77" s="10"/>
      <c r="R77" s="8"/>
      <c r="S77" s="11"/>
      <c r="BH77" s="132"/>
    </row>
    <row r="78" spans="1:61" ht="18" hidden="1" customHeight="1" x14ac:dyDescent="0.25">
      <c r="I78" s="8"/>
      <c r="J78" s="10"/>
      <c r="R78" s="8"/>
      <c r="S78" s="13"/>
      <c r="BH78" s="132"/>
    </row>
    <row r="79" spans="1:61" ht="18" hidden="1" customHeight="1" x14ac:dyDescent="0.25">
      <c r="I79" s="8"/>
      <c r="J79" s="10"/>
      <c r="R79" s="8"/>
      <c r="S79" s="11"/>
      <c r="BH79" s="132"/>
    </row>
    <row r="80" spans="1:61" ht="18" hidden="1" customHeight="1" x14ac:dyDescent="0.25">
      <c r="I80" s="8"/>
      <c r="J80" s="10"/>
      <c r="R80" s="8"/>
      <c r="S80" s="11"/>
      <c r="BH80" s="132"/>
    </row>
    <row r="81" spans="1:61" ht="18" hidden="1" customHeight="1" x14ac:dyDescent="0.25">
      <c r="AR81"/>
      <c r="AS81"/>
      <c r="AU81" s="3"/>
      <c r="AV81" s="3"/>
      <c r="AX81" s="4"/>
      <c r="BH81" s="132"/>
    </row>
    <row r="82" spans="1:61" ht="18" hidden="1" customHeight="1" x14ac:dyDescent="0.25">
      <c r="A82" s="14"/>
      <c r="B82" s="14"/>
      <c r="C82" s="14"/>
      <c r="D82" s="14"/>
      <c r="E82" s="14"/>
      <c r="F82" s="14"/>
      <c r="G82" s="14"/>
      <c r="H82" s="14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7"/>
      <c r="AE82" s="16"/>
      <c r="AF82" s="16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6"/>
      <c r="AR82" s="18"/>
      <c r="AS82" s="16"/>
      <c r="AT82" s="16"/>
      <c r="AU82" s="19"/>
      <c r="AV82" s="18"/>
      <c r="AW82" s="18"/>
      <c r="AX82" s="18"/>
      <c r="AY82" s="18"/>
      <c r="AZ82" s="18"/>
      <c r="BA82" s="18"/>
      <c r="BB82" s="16"/>
      <c r="BC82" s="16"/>
      <c r="BD82" s="16"/>
      <c r="BE82" s="16"/>
      <c r="BF82" s="16"/>
      <c r="BG82" s="14"/>
      <c r="BH82" s="107"/>
      <c r="BI82" s="14"/>
    </row>
    <row r="83" spans="1:61" ht="18" hidden="1" customHeight="1" x14ac:dyDescent="0.25">
      <c r="A83" s="14"/>
      <c r="B83" s="14"/>
      <c r="C83" s="14"/>
      <c r="D83" s="14"/>
      <c r="E83" s="14"/>
      <c r="F83" s="14"/>
      <c r="G83" s="14"/>
      <c r="H83" s="14"/>
      <c r="I83" s="15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20"/>
      <c r="Z83" s="21"/>
      <c r="AA83" s="22"/>
      <c r="AB83" s="23"/>
      <c r="AC83" s="24"/>
      <c r="AD83" s="25"/>
      <c r="AE83" s="16"/>
      <c r="AF83" s="16"/>
      <c r="AG83" s="18"/>
      <c r="AH83" s="16"/>
      <c r="AI83" s="16"/>
      <c r="AJ83" s="16"/>
      <c r="AK83" s="14"/>
      <c r="AL83" s="14"/>
      <c r="AM83" s="14"/>
      <c r="AN83" s="16"/>
      <c r="AO83" s="16"/>
      <c r="AP83" s="26"/>
      <c r="AQ83" s="22"/>
      <c r="AR83" s="27"/>
      <c r="AS83" s="22"/>
      <c r="AT83" s="22"/>
      <c r="AU83" s="18"/>
      <c r="AV83" s="28"/>
      <c r="AW83" s="28"/>
      <c r="AX83" s="28"/>
      <c r="AY83" s="28"/>
      <c r="AZ83" s="28"/>
      <c r="BA83" s="28"/>
      <c r="BB83" s="28"/>
      <c r="BC83" s="22"/>
      <c r="BD83" s="22"/>
      <c r="BE83" s="29"/>
      <c r="BF83" s="29"/>
      <c r="BG83" s="18"/>
      <c r="BH83" s="133"/>
      <c r="BI83" s="14"/>
    </row>
    <row r="84" spans="1:61" ht="18" hidden="1" customHeight="1" x14ac:dyDescent="0.25">
      <c r="A84" s="14"/>
      <c r="B84" s="14"/>
      <c r="C84" s="14"/>
      <c r="D84" s="14"/>
      <c r="E84" s="14"/>
      <c r="F84" s="14"/>
      <c r="G84" s="14"/>
      <c r="H84" s="14"/>
      <c r="I84" s="15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20"/>
      <c r="Z84" s="21"/>
      <c r="AA84" s="22"/>
      <c r="AB84" s="23"/>
      <c r="AC84" s="24"/>
      <c r="AD84" s="25"/>
      <c r="AE84" s="16"/>
      <c r="AF84" s="16"/>
      <c r="AG84" s="18"/>
      <c r="AH84" s="16"/>
      <c r="AI84" s="16"/>
      <c r="AJ84" s="16"/>
      <c r="AK84" s="14"/>
      <c r="AL84" s="14"/>
      <c r="AM84" s="14"/>
      <c r="AN84" s="16"/>
      <c r="AO84" s="16"/>
      <c r="AP84" s="26"/>
      <c r="AQ84" s="22"/>
      <c r="AR84" s="27"/>
      <c r="AS84" s="22"/>
      <c r="AT84" s="22"/>
      <c r="AU84" s="18"/>
      <c r="AV84" s="28"/>
      <c r="AW84" s="28"/>
      <c r="AX84" s="28"/>
      <c r="AY84" s="28"/>
      <c r="AZ84" s="28"/>
      <c r="BA84" s="28"/>
      <c r="BB84" s="28"/>
      <c r="BC84" s="22"/>
      <c r="BD84" s="22"/>
      <c r="BE84" s="29"/>
      <c r="BF84" s="29"/>
      <c r="BG84" s="18"/>
      <c r="BH84" s="133"/>
      <c r="BI84" s="14"/>
    </row>
    <row r="85" spans="1:61" ht="18" hidden="1" customHeight="1" x14ac:dyDescent="0.25">
      <c r="A85" s="14"/>
      <c r="B85" s="14"/>
      <c r="C85" s="14"/>
      <c r="D85" s="14"/>
      <c r="E85" s="14"/>
      <c r="F85" s="14"/>
      <c r="G85" s="14"/>
      <c r="H85" s="14"/>
      <c r="I85" s="15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20"/>
      <c r="Z85" s="21"/>
      <c r="AA85" s="22"/>
      <c r="AB85" s="23"/>
      <c r="AC85" s="24"/>
      <c r="AD85" s="25"/>
      <c r="AE85" s="16"/>
      <c r="AF85" s="16"/>
      <c r="AG85" s="18"/>
      <c r="AH85" s="16"/>
      <c r="AI85" s="16"/>
      <c r="AJ85" s="16"/>
      <c r="AK85" s="14"/>
      <c r="AL85" s="14"/>
      <c r="AM85" s="14"/>
      <c r="AN85" s="16"/>
      <c r="AO85" s="16"/>
      <c r="AP85" s="26"/>
      <c r="AQ85" s="22"/>
      <c r="AR85" s="27"/>
      <c r="AS85" s="22"/>
      <c r="AT85" s="22"/>
      <c r="AU85" s="18"/>
      <c r="AV85" s="28"/>
      <c r="AW85" s="28"/>
      <c r="AX85" s="28"/>
      <c r="AY85" s="28"/>
      <c r="AZ85" s="28"/>
      <c r="BA85" s="28"/>
      <c r="BB85" s="28"/>
      <c r="BC85" s="22"/>
      <c r="BD85" s="22"/>
      <c r="BE85" s="29"/>
      <c r="BF85" s="29"/>
      <c r="BG85" s="18"/>
      <c r="BH85" s="133"/>
      <c r="BI85" s="14"/>
    </row>
    <row r="86" spans="1:61" ht="18" hidden="1" customHeight="1" x14ac:dyDescent="0.25">
      <c r="A86" s="14"/>
      <c r="B86" s="14"/>
      <c r="C86" s="14"/>
      <c r="D86" s="14"/>
      <c r="E86" s="14"/>
      <c r="F86" s="14"/>
      <c r="G86" s="14"/>
      <c r="H86" s="14"/>
      <c r="I86" s="15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20"/>
      <c r="Z86" s="21"/>
      <c r="AA86" s="22"/>
      <c r="AB86" s="23"/>
      <c r="AC86" s="24"/>
      <c r="AD86" s="25"/>
      <c r="AE86" s="16"/>
      <c r="AF86" s="16"/>
      <c r="AG86" s="18"/>
      <c r="AH86" s="16"/>
      <c r="AI86" s="16"/>
      <c r="AJ86" s="16"/>
      <c r="AK86" s="14"/>
      <c r="AL86" s="14"/>
      <c r="AM86" s="14"/>
      <c r="AN86" s="16"/>
      <c r="AO86" s="16"/>
      <c r="AP86" s="26"/>
      <c r="AQ86" s="22"/>
      <c r="AR86" s="27"/>
      <c r="AS86" s="22"/>
      <c r="AT86" s="22"/>
      <c r="AU86" s="18"/>
      <c r="AV86" s="28"/>
      <c r="AW86" s="28"/>
      <c r="AX86" s="28"/>
      <c r="AY86" s="28"/>
      <c r="AZ86" s="28"/>
      <c r="BA86" s="28"/>
      <c r="BB86" s="30"/>
      <c r="BC86" s="22"/>
      <c r="BD86" s="22"/>
      <c r="BE86" s="29"/>
      <c r="BF86" s="29"/>
      <c r="BG86" s="18"/>
      <c r="BH86" s="133"/>
      <c r="BI86" s="14"/>
    </row>
    <row r="87" spans="1:61" ht="18" hidden="1" customHeight="1" x14ac:dyDescent="0.25">
      <c r="A87" s="14"/>
      <c r="B87" s="14"/>
      <c r="C87" s="14"/>
      <c r="D87" s="14"/>
      <c r="E87" s="14"/>
      <c r="F87" s="14"/>
      <c r="G87" s="14"/>
      <c r="H87" s="14"/>
      <c r="I87" s="15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20"/>
      <c r="Z87" s="21"/>
      <c r="AA87" s="22"/>
      <c r="AB87" s="23"/>
      <c r="AC87" s="24"/>
      <c r="AD87" s="25"/>
      <c r="AE87" s="16"/>
      <c r="AF87" s="16"/>
      <c r="AG87" s="18"/>
      <c r="AH87" s="16"/>
      <c r="AI87" s="16"/>
      <c r="AJ87" s="16"/>
      <c r="AK87" s="14"/>
      <c r="AL87" s="14"/>
      <c r="AM87" s="14"/>
      <c r="AN87" s="16"/>
      <c r="AO87" s="16"/>
      <c r="AP87" s="26"/>
      <c r="AQ87" s="22"/>
      <c r="AR87" s="27"/>
      <c r="AS87" s="22"/>
      <c r="AT87" s="22"/>
      <c r="AU87" s="18"/>
      <c r="AV87" s="28"/>
      <c r="AW87" s="28"/>
      <c r="AX87" s="28"/>
      <c r="AY87" s="28"/>
      <c r="AZ87" s="28"/>
      <c r="BA87" s="28"/>
      <c r="BB87" s="30"/>
      <c r="BC87" s="22"/>
      <c r="BD87" s="22"/>
      <c r="BE87" s="29"/>
      <c r="BF87" s="29"/>
      <c r="BG87" s="18"/>
      <c r="BH87" s="133"/>
      <c r="BI87" s="14"/>
    </row>
    <row r="88" spans="1:61" ht="18" hidden="1" customHeight="1" x14ac:dyDescent="0.25">
      <c r="A88" s="14"/>
      <c r="B88" s="14"/>
      <c r="C88" s="14"/>
      <c r="D88" s="14"/>
      <c r="E88" s="14"/>
      <c r="F88" s="14"/>
      <c r="G88" s="14"/>
      <c r="H88" s="14"/>
      <c r="I88" s="15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20"/>
      <c r="Z88" s="21"/>
      <c r="AA88" s="22"/>
      <c r="AB88" s="23"/>
      <c r="AC88" s="24"/>
      <c r="AD88" s="25"/>
      <c r="AE88" s="16"/>
      <c r="AF88" s="16"/>
      <c r="AG88" s="18"/>
      <c r="AH88" s="16"/>
      <c r="AI88" s="16"/>
      <c r="AJ88" s="16"/>
      <c r="AK88" s="14"/>
      <c r="AL88" s="14"/>
      <c r="AM88" s="14"/>
      <c r="AN88" s="16"/>
      <c r="AO88" s="16"/>
      <c r="AP88" s="26"/>
      <c r="AQ88" s="22"/>
      <c r="AR88" s="27"/>
      <c r="AS88" s="22"/>
      <c r="AT88" s="22"/>
      <c r="AU88" s="18"/>
      <c r="AV88" s="28"/>
      <c r="AW88" s="28"/>
      <c r="AX88" s="28"/>
      <c r="AY88" s="28"/>
      <c r="AZ88" s="28"/>
      <c r="BA88" s="28"/>
      <c r="BB88" s="30"/>
      <c r="BC88" s="22"/>
      <c r="BD88" s="22"/>
      <c r="BE88" s="29"/>
      <c r="BF88" s="29"/>
      <c r="BG88" s="18"/>
      <c r="BH88" s="133"/>
      <c r="BI88" s="14"/>
    </row>
    <row r="89" spans="1:61" ht="18" hidden="1" customHeight="1" x14ac:dyDescent="0.25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6"/>
      <c r="M89" s="16"/>
      <c r="N89" s="16"/>
      <c r="O89" s="16"/>
      <c r="P89" s="14"/>
      <c r="Q89" s="14"/>
      <c r="R89" s="14"/>
      <c r="S89" s="14"/>
      <c r="T89" s="14"/>
      <c r="U89" s="14"/>
      <c r="V89" s="14"/>
      <c r="W89" s="14"/>
      <c r="X89" s="14"/>
      <c r="Y89" s="16"/>
      <c r="Z89" s="14"/>
      <c r="AA89" s="14"/>
      <c r="AB89" s="23"/>
      <c r="AC89" s="31"/>
      <c r="AD89" s="32"/>
      <c r="AE89" s="14"/>
      <c r="AF89" s="16"/>
      <c r="AG89" s="16"/>
      <c r="AH89" s="16"/>
      <c r="AI89" s="16"/>
      <c r="AJ89" s="14"/>
      <c r="AK89" s="14"/>
      <c r="AL89" s="14"/>
      <c r="AM89" s="14"/>
      <c r="AN89" s="16"/>
      <c r="AO89" s="16"/>
      <c r="AP89" s="14"/>
      <c r="AQ89" s="14"/>
      <c r="AR89" s="14"/>
      <c r="AS89" s="14"/>
      <c r="AT89" s="14"/>
      <c r="AU89" s="31"/>
      <c r="AV89" s="14"/>
      <c r="AW89" s="14"/>
      <c r="AX89" s="14"/>
      <c r="AY89" s="14"/>
      <c r="AZ89" s="14"/>
      <c r="BA89" s="14"/>
      <c r="BB89" s="14"/>
      <c r="BC89" s="14"/>
      <c r="BD89" s="14"/>
      <c r="BE89" s="14"/>
      <c r="BF89" s="14"/>
      <c r="BG89" s="18"/>
      <c r="BH89" s="108"/>
      <c r="BI89" s="14"/>
    </row>
    <row r="90" spans="1:61" ht="15" hidden="1" customHeight="1" x14ac:dyDescent="0.25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4"/>
      <c r="Z90" s="35"/>
      <c r="AA90" s="35"/>
      <c r="AB90" s="36"/>
      <c r="AC90" s="36"/>
      <c r="AD90" s="37"/>
      <c r="AE90" s="35"/>
      <c r="AF90" s="34"/>
      <c r="AG90" s="38"/>
      <c r="AH90" s="35"/>
      <c r="AI90" s="35"/>
      <c r="AJ90" s="35"/>
      <c r="AK90" s="35"/>
      <c r="AL90" s="35"/>
      <c r="AM90" s="35"/>
      <c r="AN90" s="35"/>
      <c r="AO90" s="35"/>
      <c r="AP90" s="35"/>
      <c r="AQ90" s="35"/>
      <c r="AR90" s="35"/>
      <c r="AS90" s="35"/>
      <c r="AT90" s="35"/>
      <c r="AU90" s="35"/>
      <c r="AV90" s="35"/>
      <c r="AW90" s="35"/>
      <c r="AX90" s="35"/>
      <c r="AY90" s="35"/>
      <c r="AZ90" s="35"/>
      <c r="BA90" s="35"/>
      <c r="BB90" s="35"/>
      <c r="BC90" s="35"/>
      <c r="BD90" s="35"/>
      <c r="BE90" s="35"/>
      <c r="BF90" s="35"/>
      <c r="BG90" s="35"/>
      <c r="BH90" s="131"/>
      <c r="BI90" s="35"/>
    </row>
    <row r="91" spans="1:61" ht="18" hidden="1" customHeight="1" x14ac:dyDescent="0.25">
      <c r="A91" s="39"/>
      <c r="B91" s="39"/>
      <c r="C91" s="177"/>
      <c r="D91" s="178"/>
      <c r="E91" s="39"/>
      <c r="F91" s="179"/>
      <c r="G91" s="180"/>
      <c r="H91" s="40"/>
      <c r="I91" s="39"/>
      <c r="J91" s="39"/>
      <c r="K91" s="41"/>
      <c r="L91" s="42"/>
      <c r="M91" s="42"/>
      <c r="N91" s="42"/>
      <c r="O91" s="42"/>
      <c r="P91" s="42"/>
      <c r="Q91" s="43"/>
      <c r="R91" s="44"/>
      <c r="S91" s="39"/>
      <c r="T91" s="41"/>
      <c r="U91" s="42"/>
      <c r="V91" s="43"/>
      <c r="W91" s="44"/>
      <c r="X91" s="40"/>
      <c r="Y91" s="34"/>
      <c r="Z91" s="34"/>
      <c r="AA91" s="34"/>
      <c r="AB91" s="34"/>
      <c r="AC91" s="34"/>
      <c r="AD91" s="45"/>
      <c r="AE91" s="34"/>
      <c r="AF91" s="46"/>
      <c r="AG91" s="47"/>
      <c r="AH91" s="46"/>
      <c r="AI91" s="48"/>
      <c r="AJ91" s="48"/>
      <c r="AK91" s="48"/>
      <c r="AL91" s="48"/>
      <c r="AM91" s="48"/>
      <c r="AN91" s="48"/>
      <c r="AO91" s="48"/>
      <c r="AP91" s="34"/>
      <c r="AQ91" s="34"/>
      <c r="AR91" s="34"/>
      <c r="AS91" s="34"/>
      <c r="AT91" s="34"/>
      <c r="AU91" s="49"/>
      <c r="AV91" s="35"/>
      <c r="AW91" s="35"/>
      <c r="AX91" s="35"/>
      <c r="AY91" s="35"/>
      <c r="AZ91" s="35"/>
      <c r="BA91" s="35"/>
      <c r="BB91" s="34"/>
      <c r="BC91" s="34"/>
      <c r="BD91" s="34"/>
      <c r="BE91" s="34"/>
      <c r="BF91" s="34"/>
      <c r="BG91" s="34"/>
      <c r="BH91" s="130"/>
      <c r="BI91" s="34"/>
    </row>
    <row r="92" spans="1:61" ht="18" hidden="1" customHeight="1" x14ac:dyDescent="0.25">
      <c r="A92" s="94"/>
      <c r="B92" s="95"/>
      <c r="C92" s="96"/>
      <c r="D92" s="97"/>
      <c r="E92" s="95"/>
      <c r="F92" s="54"/>
      <c r="G92" s="55"/>
      <c r="H92" s="33"/>
      <c r="I92" s="98"/>
      <c r="J92" s="99"/>
      <c r="K92" s="100"/>
      <c r="L92" s="101"/>
      <c r="M92" s="101"/>
      <c r="N92" s="101"/>
      <c r="O92" s="101"/>
      <c r="P92" s="101"/>
      <c r="Q92" s="101"/>
      <c r="R92" s="102"/>
      <c r="S92" s="99"/>
      <c r="T92" s="61"/>
      <c r="U92" s="62"/>
      <c r="V92" s="62"/>
      <c r="W92" s="63"/>
      <c r="X92" s="33"/>
      <c r="Y92" s="64"/>
      <c r="Z92" s="65"/>
      <c r="AA92" s="65"/>
      <c r="AB92" s="66"/>
      <c r="AC92" s="67"/>
      <c r="AD92" s="68"/>
      <c r="AE92" s="35"/>
      <c r="AF92" s="48"/>
      <c r="AG92" s="69"/>
      <c r="AH92" s="70"/>
      <c r="AI92" s="71"/>
      <c r="AJ92" s="71"/>
      <c r="AK92" s="70"/>
      <c r="AL92" s="71"/>
      <c r="AM92" s="71"/>
      <c r="AN92" s="71"/>
      <c r="AO92" s="71"/>
      <c r="AP92" s="34"/>
      <c r="AQ92" s="34"/>
      <c r="AR92" s="34"/>
      <c r="AS92" s="34"/>
      <c r="AT92" s="35"/>
      <c r="AU92" s="35"/>
      <c r="AV92" s="35"/>
      <c r="AW92" s="35"/>
      <c r="AX92" s="35"/>
      <c r="AY92" s="35"/>
      <c r="AZ92" s="35"/>
      <c r="BA92" s="35"/>
      <c r="BB92" s="35"/>
      <c r="BC92" s="35"/>
      <c r="BD92" s="35"/>
      <c r="BE92" s="35"/>
      <c r="BF92" s="35"/>
      <c r="BG92" s="35"/>
      <c r="BH92" s="131"/>
      <c r="BI92" s="35"/>
    </row>
    <row r="93" spans="1:61" ht="18" hidden="1" customHeight="1" x14ac:dyDescent="0.25">
      <c r="A93" s="98"/>
      <c r="B93" s="103"/>
      <c r="C93" s="104"/>
      <c r="D93" s="105"/>
      <c r="E93" s="103"/>
      <c r="F93" s="75"/>
      <c r="G93" s="76"/>
      <c r="H93" s="33"/>
      <c r="I93" s="98"/>
      <c r="J93" s="99"/>
      <c r="K93" s="100"/>
      <c r="L93" s="101"/>
      <c r="M93" s="101"/>
      <c r="N93" s="101"/>
      <c r="O93" s="101"/>
      <c r="P93" s="101"/>
      <c r="Q93" s="101"/>
      <c r="R93" s="102"/>
      <c r="S93" s="99"/>
      <c r="T93" s="61"/>
      <c r="U93" s="62"/>
      <c r="V93" s="62"/>
      <c r="W93" s="63"/>
      <c r="X93" s="33"/>
      <c r="Y93" s="64"/>
      <c r="Z93" s="65"/>
      <c r="AA93" s="65"/>
      <c r="AB93" s="66"/>
      <c r="AC93" s="67"/>
      <c r="AD93" s="68"/>
      <c r="AE93" s="35"/>
      <c r="AF93" s="48"/>
      <c r="AG93" s="69"/>
      <c r="AH93" s="70"/>
      <c r="AI93" s="71"/>
      <c r="AJ93" s="71"/>
      <c r="AK93" s="70"/>
      <c r="AL93" s="71"/>
      <c r="AM93" s="71"/>
      <c r="AN93" s="71"/>
      <c r="AO93" s="71"/>
      <c r="AP93" s="34"/>
      <c r="AQ93" s="34"/>
      <c r="AR93" s="34"/>
      <c r="AS93" s="34"/>
      <c r="AT93" s="35"/>
      <c r="AU93" s="35"/>
      <c r="AV93" s="35"/>
      <c r="AW93" s="35"/>
      <c r="AX93" s="35"/>
      <c r="AY93" s="35"/>
      <c r="AZ93" s="35"/>
      <c r="BA93" s="35"/>
      <c r="BB93" s="35"/>
      <c r="BC93" s="35"/>
      <c r="BD93" s="35"/>
      <c r="BE93" s="35"/>
      <c r="BF93" s="35"/>
      <c r="BG93" s="35"/>
      <c r="BH93" s="131"/>
      <c r="BI93" s="35"/>
    </row>
    <row r="94" spans="1:61" ht="18" hidden="1" customHeight="1" x14ac:dyDescent="0.25">
      <c r="A94" s="98"/>
      <c r="B94" s="103"/>
      <c r="C94" s="104"/>
      <c r="D94" s="105"/>
      <c r="E94" s="103"/>
      <c r="F94" s="75"/>
      <c r="G94" s="76"/>
      <c r="H94" s="33"/>
      <c r="I94" s="98"/>
      <c r="J94" s="99"/>
      <c r="K94" s="100"/>
      <c r="L94" s="101"/>
      <c r="M94" s="101"/>
      <c r="N94" s="101"/>
      <c r="O94" s="101"/>
      <c r="P94" s="101"/>
      <c r="Q94" s="101"/>
      <c r="R94" s="102"/>
      <c r="S94" s="99"/>
      <c r="T94" s="61"/>
      <c r="U94" s="62"/>
      <c r="V94" s="62"/>
      <c r="W94" s="63"/>
      <c r="X94" s="33"/>
      <c r="Y94" s="64"/>
      <c r="Z94" s="65"/>
      <c r="AA94" s="65"/>
      <c r="AB94" s="66"/>
      <c r="AC94" s="67"/>
      <c r="AD94" s="68"/>
      <c r="AE94" s="35"/>
      <c r="AF94" s="48"/>
      <c r="AG94" s="69"/>
      <c r="AH94" s="70"/>
      <c r="AI94" s="71"/>
      <c r="AJ94" s="71"/>
      <c r="AK94" s="70"/>
      <c r="AL94" s="71"/>
      <c r="AM94" s="71"/>
      <c r="AN94" s="71"/>
      <c r="AO94" s="71"/>
      <c r="AP94" s="34"/>
      <c r="AQ94" s="34"/>
      <c r="AR94" s="34"/>
      <c r="AS94" s="34"/>
      <c r="AT94" s="35"/>
      <c r="AU94" s="35"/>
      <c r="AV94" s="35"/>
      <c r="AW94" s="35"/>
      <c r="AX94" s="35"/>
      <c r="AY94" s="35"/>
      <c r="AZ94" s="35"/>
      <c r="BA94" s="35"/>
      <c r="BB94" s="35"/>
      <c r="BC94" s="35"/>
      <c r="BD94" s="35"/>
      <c r="BE94" s="35"/>
      <c r="BF94" s="35"/>
      <c r="BG94" s="35"/>
      <c r="BH94" s="131"/>
      <c r="BI94" s="35"/>
    </row>
    <row r="95" spans="1:61" ht="18" hidden="1" customHeight="1" x14ac:dyDescent="0.25">
      <c r="A95" s="98"/>
      <c r="B95" s="103"/>
      <c r="C95" s="104"/>
      <c r="D95" s="105"/>
      <c r="E95" s="103"/>
      <c r="F95" s="75"/>
      <c r="G95" s="76"/>
      <c r="H95" s="33"/>
      <c r="I95" s="98"/>
      <c r="J95" s="99"/>
      <c r="K95" s="100"/>
      <c r="L95" s="101"/>
      <c r="M95" s="101"/>
      <c r="N95" s="101"/>
      <c r="O95" s="101"/>
      <c r="P95" s="101"/>
      <c r="Q95" s="101"/>
      <c r="R95" s="102"/>
      <c r="S95" s="99"/>
      <c r="T95" s="61"/>
      <c r="U95" s="62"/>
      <c r="V95" s="62"/>
      <c r="W95" s="63"/>
      <c r="X95" s="33"/>
      <c r="Y95" s="64"/>
      <c r="Z95" s="65"/>
      <c r="AA95" s="65"/>
      <c r="AB95" s="66"/>
      <c r="AC95" s="67"/>
      <c r="AD95" s="68"/>
      <c r="AE95" s="35"/>
      <c r="AF95" s="48"/>
      <c r="AG95" s="69"/>
      <c r="AH95" s="70"/>
      <c r="AI95" s="71"/>
      <c r="AJ95" s="71"/>
      <c r="AK95" s="70"/>
      <c r="AL95" s="71"/>
      <c r="AM95" s="71"/>
      <c r="AN95" s="71"/>
      <c r="AO95" s="71"/>
      <c r="AP95" s="34"/>
      <c r="AQ95" s="34"/>
      <c r="AR95" s="34"/>
      <c r="AS95" s="34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131"/>
      <c r="BI95" s="35"/>
    </row>
    <row r="96" spans="1:61" ht="18" hidden="1" customHeight="1" x14ac:dyDescent="0.25">
      <c r="A96" s="98"/>
      <c r="B96" s="103"/>
      <c r="C96" s="104"/>
      <c r="D96" s="105"/>
      <c r="E96" s="103"/>
      <c r="F96" s="75"/>
      <c r="G96" s="76"/>
      <c r="H96" s="33"/>
      <c r="I96" s="98"/>
      <c r="J96" s="99"/>
      <c r="K96" s="100"/>
      <c r="L96" s="101"/>
      <c r="M96" s="101"/>
      <c r="N96" s="101"/>
      <c r="O96" s="101"/>
      <c r="P96" s="101"/>
      <c r="Q96" s="101"/>
      <c r="R96" s="102"/>
      <c r="S96" s="99"/>
      <c r="T96" s="61"/>
      <c r="U96" s="62"/>
      <c r="V96" s="62"/>
      <c r="W96" s="63"/>
      <c r="X96" s="33"/>
      <c r="Y96" s="64"/>
      <c r="Z96" s="65"/>
      <c r="AA96" s="65"/>
      <c r="AB96" s="66"/>
      <c r="AC96" s="67"/>
      <c r="AD96" s="68"/>
      <c r="AE96" s="35"/>
      <c r="AF96" s="48"/>
      <c r="AG96" s="69"/>
      <c r="AH96" s="70"/>
      <c r="AI96" s="71"/>
      <c r="AJ96" s="71"/>
      <c r="AK96" s="70"/>
      <c r="AL96" s="71"/>
      <c r="AM96" s="71"/>
      <c r="AN96" s="71"/>
      <c r="AO96" s="71"/>
      <c r="AP96" s="34"/>
      <c r="AQ96" s="34"/>
      <c r="AR96" s="34"/>
      <c r="AS96" s="34"/>
      <c r="AT96" s="35"/>
      <c r="AU96" s="35"/>
      <c r="AV96" s="35"/>
      <c r="AW96" s="35"/>
      <c r="AX96" s="35"/>
      <c r="AY96" s="35"/>
      <c r="AZ96" s="35"/>
      <c r="BA96" s="35"/>
      <c r="BB96" s="35"/>
      <c r="BC96" s="35"/>
      <c r="BD96" s="35"/>
      <c r="BE96" s="35"/>
      <c r="BF96" s="35"/>
      <c r="BG96" s="35"/>
      <c r="BH96" s="131"/>
      <c r="BI96" s="35"/>
    </row>
    <row r="97" spans="1:61" ht="18" hidden="1" customHeight="1" x14ac:dyDescent="0.25">
      <c r="A97" s="98"/>
      <c r="B97" s="103"/>
      <c r="C97" s="104"/>
      <c r="D97" s="105"/>
      <c r="E97" s="103"/>
      <c r="F97" s="75"/>
      <c r="G97" s="76"/>
      <c r="H97" s="33"/>
      <c r="I97" s="98"/>
      <c r="J97" s="99"/>
      <c r="K97" s="100"/>
      <c r="L97" s="101"/>
      <c r="M97" s="101"/>
      <c r="N97" s="101"/>
      <c r="O97" s="101"/>
      <c r="P97" s="101"/>
      <c r="Q97" s="101"/>
      <c r="R97" s="102"/>
      <c r="S97" s="99"/>
      <c r="T97" s="61"/>
      <c r="U97" s="62"/>
      <c r="V97" s="62"/>
      <c r="W97" s="63"/>
      <c r="X97" s="33"/>
      <c r="Y97" s="64"/>
      <c r="Z97" s="65"/>
      <c r="AA97" s="65"/>
      <c r="AB97" s="66"/>
      <c r="AC97" s="67"/>
      <c r="AD97" s="68"/>
      <c r="AE97" s="35"/>
      <c r="AF97" s="48"/>
      <c r="AG97" s="69"/>
      <c r="AH97" s="70"/>
      <c r="AI97" s="71"/>
      <c r="AJ97" s="71"/>
      <c r="AK97" s="70"/>
      <c r="AL97" s="71"/>
      <c r="AM97" s="71"/>
      <c r="AN97" s="71"/>
      <c r="AO97" s="71"/>
      <c r="AP97" s="34"/>
      <c r="AQ97" s="34"/>
      <c r="AR97" s="34"/>
      <c r="AS97" s="34"/>
      <c r="AT97" s="35"/>
      <c r="AU97" s="35"/>
      <c r="AV97" s="35"/>
      <c r="AW97" s="35"/>
      <c r="AX97" s="35"/>
      <c r="AY97" s="35"/>
      <c r="AZ97" s="35"/>
      <c r="BA97" s="35"/>
      <c r="BB97" s="131"/>
      <c r="BC97" s="131"/>
      <c r="BD97" s="131"/>
      <c r="BE97" s="131"/>
      <c r="BF97" s="131"/>
      <c r="BG97" s="134"/>
      <c r="BH97" s="131"/>
      <c r="BI97" s="35"/>
    </row>
    <row r="98" spans="1:61" ht="18" hidden="1" customHeight="1" x14ac:dyDescent="0.25">
      <c r="A98" s="98"/>
      <c r="B98" s="103"/>
      <c r="C98" s="104"/>
      <c r="D98" s="105"/>
      <c r="E98" s="103"/>
      <c r="F98" s="75"/>
      <c r="G98" s="76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4"/>
      <c r="Z98" s="35"/>
      <c r="AA98" s="35"/>
      <c r="AB98" s="66"/>
      <c r="AC98" s="67"/>
      <c r="AD98" s="37"/>
      <c r="AE98" s="35"/>
      <c r="AF98" s="48"/>
      <c r="AG98" s="69"/>
      <c r="AH98" s="70"/>
      <c r="AI98" s="71"/>
      <c r="AJ98" s="71"/>
      <c r="AK98" s="70"/>
      <c r="AL98" s="71"/>
      <c r="AM98" s="71"/>
      <c r="AN98" s="71"/>
      <c r="AO98" s="71"/>
      <c r="AP98" s="34"/>
      <c r="AQ98" s="34"/>
      <c r="AR98" s="34"/>
      <c r="AS98" s="34"/>
      <c r="AT98" s="35"/>
      <c r="AU98" s="35"/>
      <c r="AV98" s="35"/>
      <c r="AW98" s="35"/>
      <c r="AX98" s="35"/>
      <c r="AY98" s="35"/>
      <c r="AZ98" s="35"/>
      <c r="BA98" s="35"/>
      <c r="BB98" s="35"/>
      <c r="BC98" s="35"/>
      <c r="BD98" s="35"/>
      <c r="BE98" s="35"/>
      <c r="BF98" s="35"/>
      <c r="BG98" s="35"/>
      <c r="BH98" s="35"/>
      <c r="BI98" s="35"/>
    </row>
    <row r="99" spans="1:61" ht="18" hidden="1" customHeight="1" x14ac:dyDescent="0.25">
      <c r="A99" s="98"/>
      <c r="B99" s="103"/>
      <c r="C99" s="104"/>
      <c r="D99" s="105"/>
      <c r="E99" s="103"/>
      <c r="F99" s="75"/>
      <c r="G99" s="76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4"/>
      <c r="Z99" s="35"/>
      <c r="AA99" s="35"/>
      <c r="AB99" s="36"/>
      <c r="AC99" s="36"/>
      <c r="AD99" s="37"/>
      <c r="AE99" s="35"/>
      <c r="AF99" s="48"/>
      <c r="AG99" s="69"/>
      <c r="AH99" s="70"/>
      <c r="AI99" s="71"/>
      <c r="AJ99" s="71"/>
      <c r="AK99" s="70"/>
      <c r="AL99" s="71"/>
      <c r="AM99" s="71"/>
      <c r="AN99" s="71"/>
      <c r="AO99" s="71"/>
      <c r="AP99" s="34"/>
      <c r="AQ99" s="34"/>
      <c r="AR99" s="34"/>
      <c r="AS99" s="34"/>
      <c r="AT99" s="35"/>
      <c r="AU99" s="49"/>
      <c r="AV99" s="35"/>
      <c r="AW99" s="35"/>
      <c r="AX99" s="35"/>
      <c r="AY99" s="35"/>
      <c r="AZ99" s="35"/>
      <c r="BA99" s="35"/>
      <c r="BB99" s="35"/>
      <c r="BC99" s="35"/>
      <c r="BD99" s="35"/>
      <c r="BE99" s="35"/>
      <c r="BF99" s="35"/>
      <c r="BG99" s="35"/>
      <c r="BH99" s="35"/>
      <c r="BI99" s="35"/>
    </row>
    <row r="100" spans="1:61" ht="18" hidden="1" customHeight="1" x14ac:dyDescent="0.25">
      <c r="A100" s="98"/>
      <c r="B100" s="103"/>
      <c r="C100" s="104"/>
      <c r="D100" s="105"/>
      <c r="E100" s="103"/>
      <c r="F100" s="75"/>
      <c r="G100" s="76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4"/>
      <c r="Z100" s="35"/>
      <c r="AA100" s="35"/>
      <c r="AB100" s="36"/>
      <c r="AC100" s="36"/>
      <c r="AD100" s="36"/>
      <c r="AE100" s="35"/>
      <c r="AF100" s="48"/>
      <c r="AG100" s="69"/>
      <c r="AH100" s="70"/>
      <c r="AI100" s="71"/>
      <c r="AJ100" s="71"/>
      <c r="AK100" s="70"/>
      <c r="AL100" s="71"/>
      <c r="AM100" s="71"/>
      <c r="AN100" s="71"/>
      <c r="AO100" s="71"/>
      <c r="AP100" s="34"/>
      <c r="AQ100" s="34"/>
      <c r="AR100" s="34"/>
      <c r="AS100" s="34"/>
      <c r="AT100" s="35"/>
      <c r="AU100" s="35"/>
      <c r="AV100" s="35"/>
      <c r="AW100" s="35"/>
      <c r="AX100" s="35"/>
      <c r="AY100" s="35"/>
      <c r="AZ100" s="35"/>
      <c r="BA100" s="35"/>
      <c r="BB100" s="35"/>
      <c r="BC100" s="35"/>
      <c r="BD100" s="77"/>
      <c r="BE100" s="35"/>
      <c r="BF100" s="35"/>
      <c r="BG100" s="35"/>
      <c r="BH100" s="35"/>
      <c r="BI100" s="35"/>
    </row>
    <row r="101" spans="1:61" ht="18" hidden="1" customHeight="1" x14ac:dyDescent="0.25">
      <c r="A101" s="98"/>
      <c r="B101" s="103"/>
      <c r="C101" s="104"/>
      <c r="D101" s="105"/>
      <c r="E101" s="103"/>
      <c r="F101" s="75"/>
      <c r="G101" s="76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4"/>
      <c r="Z101" s="35"/>
      <c r="AA101" s="35"/>
      <c r="AB101" s="36"/>
      <c r="AC101" s="36"/>
      <c r="AD101" s="37"/>
      <c r="AE101" s="35"/>
      <c r="AF101" s="48"/>
      <c r="AG101" s="69"/>
      <c r="AH101" s="70"/>
      <c r="AI101" s="71"/>
      <c r="AJ101" s="71"/>
      <c r="AK101" s="70"/>
      <c r="AL101" s="71"/>
      <c r="AM101" s="71"/>
      <c r="AN101" s="71"/>
      <c r="AO101" s="71"/>
      <c r="AP101" s="34"/>
      <c r="AQ101" s="34"/>
      <c r="AR101" s="34"/>
      <c r="AS101" s="34"/>
      <c r="AT101" s="35"/>
      <c r="AU101" s="35"/>
      <c r="AV101" s="35"/>
      <c r="AW101" s="35"/>
      <c r="AX101" s="35"/>
      <c r="AY101" s="35"/>
      <c r="AZ101" s="35"/>
      <c r="BA101" s="35"/>
      <c r="BB101" s="35"/>
      <c r="BC101" s="35"/>
      <c r="BD101" s="77"/>
      <c r="BE101" s="35"/>
      <c r="BF101" s="35"/>
      <c r="BG101" s="35"/>
      <c r="BH101" s="35"/>
      <c r="BI101" s="35"/>
    </row>
    <row r="102" spans="1:61" ht="18" hidden="1" customHeight="1" x14ac:dyDescent="0.25">
      <c r="A102" s="98"/>
      <c r="B102" s="103"/>
      <c r="C102" s="104"/>
      <c r="D102" s="105"/>
      <c r="E102" s="103"/>
      <c r="F102" s="75"/>
      <c r="G102" s="76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4"/>
      <c r="Z102" s="35"/>
      <c r="AA102" s="35"/>
      <c r="AB102" s="36"/>
      <c r="AC102" s="36"/>
      <c r="AD102" s="36"/>
      <c r="AE102" s="35"/>
      <c r="AF102" s="48"/>
      <c r="AG102" s="69"/>
      <c r="AH102" s="70"/>
      <c r="AI102" s="71"/>
      <c r="AJ102" s="71"/>
      <c r="AK102" s="70"/>
      <c r="AL102" s="71"/>
      <c r="AM102" s="71"/>
      <c r="AN102" s="71"/>
      <c r="AO102" s="71"/>
      <c r="AP102" s="34"/>
      <c r="AQ102" s="34"/>
      <c r="AR102" s="34"/>
      <c r="AS102" s="34"/>
      <c r="AT102" s="35"/>
      <c r="AU102" s="35"/>
      <c r="AV102" s="35"/>
      <c r="AW102" s="35"/>
      <c r="AX102" s="35"/>
      <c r="AY102" s="35"/>
      <c r="AZ102" s="35"/>
      <c r="BA102" s="35"/>
      <c r="BB102" s="35"/>
      <c r="BC102" s="35"/>
      <c r="BD102" s="77"/>
      <c r="BE102" s="35"/>
      <c r="BF102" s="35"/>
      <c r="BG102" s="35"/>
      <c r="BH102" s="35"/>
      <c r="BI102" s="35"/>
    </row>
    <row r="103" spans="1:61" ht="18" hidden="1" customHeight="1" x14ac:dyDescent="0.25">
      <c r="A103" s="98"/>
      <c r="B103" s="103"/>
      <c r="C103" s="104"/>
      <c r="D103" s="105"/>
      <c r="E103" s="103"/>
      <c r="F103" s="75"/>
      <c r="G103" s="76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4"/>
      <c r="Z103" s="35"/>
      <c r="AA103" s="35"/>
      <c r="AB103" s="36"/>
      <c r="AC103" s="36"/>
      <c r="AD103" s="36"/>
      <c r="AE103" s="35"/>
      <c r="AF103" s="48"/>
      <c r="AG103" s="69"/>
      <c r="AH103" s="70"/>
      <c r="AI103" s="71"/>
      <c r="AJ103" s="71"/>
      <c r="AK103" s="70"/>
      <c r="AL103" s="71"/>
      <c r="AM103" s="71"/>
      <c r="AN103" s="71"/>
      <c r="AO103" s="71"/>
      <c r="AP103" s="34"/>
      <c r="AQ103" s="34"/>
      <c r="AR103" s="34"/>
      <c r="AS103" s="34"/>
      <c r="AT103" s="35"/>
      <c r="AU103" s="35"/>
      <c r="AV103" s="35"/>
      <c r="AW103" s="35"/>
      <c r="AX103" s="35"/>
      <c r="AY103" s="35"/>
      <c r="AZ103" s="35"/>
      <c r="BA103" s="35"/>
      <c r="BB103" s="35"/>
      <c r="BC103" s="35"/>
      <c r="BD103" s="77"/>
      <c r="BE103" s="35"/>
      <c r="BF103" s="35"/>
      <c r="BG103" s="35"/>
      <c r="BH103" s="35"/>
      <c r="BI103" s="35"/>
    </row>
    <row r="104" spans="1:61" ht="18" hidden="1" customHeight="1" x14ac:dyDescent="0.25">
      <c r="A104" s="98"/>
      <c r="B104" s="103"/>
      <c r="C104" s="104"/>
      <c r="D104" s="105"/>
      <c r="E104" s="103"/>
      <c r="F104" s="75"/>
      <c r="G104" s="76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4"/>
      <c r="Z104" s="35"/>
      <c r="AA104" s="35"/>
      <c r="AB104" s="36"/>
      <c r="AC104" s="36"/>
      <c r="AD104" s="36"/>
      <c r="AE104" s="35"/>
      <c r="AF104" s="48"/>
      <c r="AG104" s="69"/>
      <c r="AH104" s="70"/>
      <c r="AI104" s="71"/>
      <c r="AJ104" s="71"/>
      <c r="AK104" s="70"/>
      <c r="AL104" s="71"/>
      <c r="AM104" s="71"/>
      <c r="AN104" s="71"/>
      <c r="AO104" s="71"/>
      <c r="AP104" s="34"/>
      <c r="AQ104" s="34"/>
      <c r="AR104" s="34"/>
      <c r="AS104" s="34"/>
      <c r="AT104" s="35"/>
      <c r="AU104" s="35"/>
      <c r="AV104" s="35"/>
      <c r="AW104" s="35"/>
      <c r="AX104" s="35"/>
      <c r="AY104" s="35"/>
      <c r="AZ104" s="35"/>
      <c r="BA104" s="35"/>
      <c r="BB104" s="78"/>
      <c r="BC104" s="78"/>
      <c r="BD104" s="77"/>
      <c r="BE104" s="35"/>
      <c r="BF104" s="35"/>
      <c r="BG104" s="35"/>
      <c r="BH104" s="35"/>
      <c r="BI104" s="35"/>
    </row>
    <row r="105" spans="1:61" ht="18" hidden="1" customHeight="1" x14ac:dyDescent="0.25">
      <c r="A105" s="98"/>
      <c r="B105" s="103"/>
      <c r="C105" s="104"/>
      <c r="D105" s="105"/>
      <c r="E105" s="103"/>
      <c r="F105" s="75"/>
      <c r="G105" s="76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4"/>
      <c r="Z105" s="35"/>
      <c r="AA105" s="35"/>
      <c r="AB105" s="36"/>
      <c r="AC105" s="36"/>
      <c r="AD105" s="37"/>
      <c r="AE105" s="35"/>
      <c r="AF105" s="48"/>
      <c r="AG105" s="69"/>
      <c r="AH105" s="70"/>
      <c r="AI105" s="71"/>
      <c r="AJ105" s="71"/>
      <c r="AK105" s="70"/>
      <c r="AL105" s="71"/>
      <c r="AM105" s="71"/>
      <c r="AN105" s="71"/>
      <c r="AO105" s="71"/>
      <c r="AP105" s="34"/>
      <c r="AQ105" s="34"/>
      <c r="AR105" s="34"/>
      <c r="AS105" s="34"/>
      <c r="AT105" s="35"/>
      <c r="AU105" s="35"/>
      <c r="AV105" s="35"/>
      <c r="AW105" s="35"/>
      <c r="AX105" s="35"/>
      <c r="AY105" s="35"/>
      <c r="AZ105" s="35"/>
      <c r="BA105" s="35"/>
      <c r="BB105" s="78"/>
      <c r="BC105" s="78"/>
      <c r="BD105" s="77"/>
      <c r="BE105" s="35"/>
      <c r="BF105" s="35"/>
      <c r="BG105" s="35"/>
      <c r="BH105" s="35"/>
      <c r="BI105" s="35"/>
    </row>
    <row r="106" spans="1:61" ht="18" hidden="1" customHeight="1" x14ac:dyDescent="0.25">
      <c r="A106" s="98"/>
      <c r="B106" s="103"/>
      <c r="C106" s="104"/>
      <c r="D106" s="105"/>
      <c r="E106" s="103"/>
      <c r="F106" s="75"/>
      <c r="G106" s="76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4"/>
      <c r="Z106" s="35"/>
      <c r="AA106" s="35"/>
      <c r="AB106" s="36"/>
      <c r="AC106" s="36"/>
      <c r="AD106" s="36"/>
      <c r="AE106" s="35"/>
      <c r="AF106" s="48"/>
      <c r="AG106" s="69"/>
      <c r="AH106" s="70"/>
      <c r="AI106" s="71"/>
      <c r="AJ106" s="71"/>
      <c r="AK106" s="70"/>
      <c r="AL106" s="71"/>
      <c r="AM106" s="71"/>
      <c r="AN106" s="71"/>
      <c r="AO106" s="71"/>
      <c r="AP106" s="34"/>
      <c r="AQ106" s="34"/>
      <c r="AR106" s="34"/>
      <c r="AS106" s="34"/>
      <c r="AT106" s="35"/>
      <c r="AU106" s="35"/>
      <c r="AV106" s="35"/>
      <c r="AW106" s="35"/>
      <c r="AX106" s="35"/>
      <c r="AY106" s="35"/>
      <c r="AZ106" s="35"/>
      <c r="BA106" s="35"/>
      <c r="BB106" s="35"/>
      <c r="BC106" s="35"/>
      <c r="BD106" s="35"/>
      <c r="BE106" s="35"/>
      <c r="BF106" s="35"/>
      <c r="BG106" s="35"/>
      <c r="BH106" s="35"/>
      <c r="BI106" s="35"/>
    </row>
    <row r="107" spans="1:61" ht="15" hidden="1" customHeight="1" x14ac:dyDescent="0.25">
      <c r="A107" s="79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4"/>
      <c r="Z107" s="35"/>
      <c r="AA107" s="35"/>
      <c r="AB107" s="36"/>
      <c r="AC107" s="36"/>
      <c r="AD107" s="36"/>
      <c r="AE107" s="35"/>
      <c r="AF107" s="34"/>
      <c r="AG107" s="80"/>
      <c r="AH107" s="35"/>
      <c r="AI107" s="81"/>
      <c r="AJ107" s="81"/>
      <c r="AK107" s="35"/>
      <c r="AL107" s="35"/>
      <c r="AM107" s="35"/>
      <c r="AN107" s="35"/>
      <c r="AO107" s="81"/>
      <c r="AP107" s="35"/>
      <c r="AQ107" s="35"/>
      <c r="AR107" s="35"/>
      <c r="AS107" s="35"/>
      <c r="AT107" s="35"/>
      <c r="AU107" s="35"/>
      <c r="AV107" s="35"/>
      <c r="AW107" s="35"/>
      <c r="AX107" s="35"/>
      <c r="AY107" s="35"/>
      <c r="AZ107" s="35"/>
      <c r="BA107" s="35"/>
      <c r="BB107" s="35"/>
      <c r="BC107" s="35"/>
      <c r="BD107" s="35"/>
      <c r="BE107" s="35"/>
      <c r="BF107" s="35"/>
      <c r="BG107" s="35"/>
      <c r="BH107" s="35"/>
      <c r="BI107" s="35"/>
    </row>
    <row r="108" spans="1:61" ht="15" hidden="1" customHeight="1" x14ac:dyDescent="0.25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6"/>
      <c r="Z108" s="14"/>
      <c r="AA108" s="14"/>
      <c r="AB108" s="31"/>
      <c r="AC108" s="31"/>
      <c r="AD108" s="31"/>
      <c r="AE108" s="14"/>
      <c r="AF108" s="16"/>
      <c r="AG108" s="14"/>
      <c r="AH108" s="14"/>
      <c r="AI108" s="14"/>
      <c r="AJ108" s="14"/>
      <c r="AK108" s="16"/>
      <c r="AL108" s="16"/>
      <c r="AM108" s="16"/>
      <c r="AN108" s="14"/>
      <c r="AO108" s="14"/>
      <c r="AP108" s="14"/>
      <c r="AQ108" s="14"/>
      <c r="AR108" s="16"/>
      <c r="AS108" s="16"/>
      <c r="AT108" s="14"/>
      <c r="AU108" s="31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</row>
    <row r="109" spans="1:61" ht="15" hidden="1" customHeight="1" x14ac:dyDescent="0.25">
      <c r="A109" s="1"/>
    </row>
    <row r="110" spans="1:61" ht="23.25" hidden="1" x14ac:dyDescent="0.25">
      <c r="A110" s="6"/>
      <c r="B110" s="7"/>
      <c r="I110" s="6"/>
      <c r="J110" s="7"/>
      <c r="R110" s="6"/>
      <c r="S110" s="7"/>
    </row>
    <row r="111" spans="1:61" ht="15.75" hidden="1" x14ac:dyDescent="0.25">
      <c r="A111" s="8"/>
      <c r="B111" s="9"/>
      <c r="I111" s="8"/>
      <c r="J111" s="10"/>
      <c r="R111" s="8"/>
      <c r="S111" s="11"/>
    </row>
    <row r="112" spans="1:61" ht="15.75" hidden="1" x14ac:dyDescent="0.25">
      <c r="A112" s="8"/>
      <c r="B112" s="9"/>
      <c r="I112" s="8"/>
      <c r="J112" s="10"/>
      <c r="R112" s="8"/>
      <c r="S112" s="11"/>
    </row>
    <row r="113" spans="1:61" ht="15.75" hidden="1" x14ac:dyDescent="0.25">
      <c r="A113" s="8"/>
      <c r="B113" s="9"/>
      <c r="I113" s="8"/>
      <c r="J113" s="10"/>
      <c r="R113" s="8"/>
      <c r="S113" s="11"/>
    </row>
    <row r="114" spans="1:61" ht="15.75" hidden="1" x14ac:dyDescent="0.25">
      <c r="A114" s="8"/>
      <c r="B114" s="12"/>
      <c r="I114" s="8"/>
      <c r="J114" s="10"/>
      <c r="R114" s="8"/>
      <c r="S114" s="13"/>
    </row>
    <row r="115" spans="1:61" ht="15.75" hidden="1" x14ac:dyDescent="0.25">
      <c r="A115" s="8"/>
      <c r="B115" s="9"/>
      <c r="I115" s="8"/>
      <c r="J115" s="10"/>
      <c r="R115" s="8"/>
      <c r="S115" s="11"/>
    </row>
    <row r="116" spans="1:61" ht="15.75" hidden="1" x14ac:dyDescent="0.25">
      <c r="A116" s="8"/>
      <c r="B116" s="9"/>
      <c r="I116" s="8"/>
      <c r="J116" s="10"/>
      <c r="R116" s="8"/>
      <c r="S116" s="11"/>
    </row>
    <row r="117" spans="1:61" hidden="1" x14ac:dyDescent="0.25">
      <c r="AR117"/>
      <c r="AS117"/>
      <c r="AU117" s="3"/>
      <c r="AV117" s="3"/>
      <c r="AX117" s="4"/>
    </row>
    <row r="118" spans="1:61" ht="15" hidden="1" customHeight="1" x14ac:dyDescent="0.25">
      <c r="A118" s="14"/>
      <c r="B118" s="14"/>
      <c r="C118" s="14"/>
      <c r="D118" s="14"/>
      <c r="E118" s="14"/>
      <c r="F118" s="14"/>
      <c r="G118" s="14"/>
      <c r="H118" s="14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7"/>
      <c r="AE118" s="16"/>
      <c r="AF118" s="16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6"/>
      <c r="AR118" s="18"/>
      <c r="AS118" s="16"/>
      <c r="AT118" s="16"/>
      <c r="AU118" s="19"/>
      <c r="AV118" s="18"/>
      <c r="AW118" s="18"/>
      <c r="AX118" s="18"/>
      <c r="AY118" s="18"/>
      <c r="AZ118" s="18"/>
      <c r="BA118" s="18"/>
      <c r="BB118" s="16"/>
      <c r="BC118" s="16"/>
      <c r="BD118" s="16"/>
      <c r="BE118" s="16"/>
      <c r="BF118" s="16"/>
      <c r="BG118" s="14"/>
      <c r="BH118" s="16"/>
      <c r="BI118" s="14"/>
    </row>
    <row r="119" spans="1:61" ht="15" hidden="1" customHeight="1" x14ac:dyDescent="0.25">
      <c r="A119" s="14"/>
      <c r="B119" s="14"/>
      <c r="C119" s="14"/>
      <c r="D119" s="14"/>
      <c r="E119" s="14"/>
      <c r="F119" s="14"/>
      <c r="G119" s="14"/>
      <c r="H119" s="14"/>
      <c r="I119" s="15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20"/>
      <c r="Z119" s="21"/>
      <c r="AA119" s="22"/>
      <c r="AB119" s="23"/>
      <c r="AC119" s="24"/>
      <c r="AD119" s="25"/>
      <c r="AE119" s="16"/>
      <c r="AF119" s="16"/>
      <c r="AG119" s="18"/>
      <c r="AH119" s="16"/>
      <c r="AI119" s="16"/>
      <c r="AJ119" s="16"/>
      <c r="AK119" s="14"/>
      <c r="AL119" s="14"/>
      <c r="AM119" s="14"/>
      <c r="AN119" s="16"/>
      <c r="AO119" s="16"/>
      <c r="AP119" s="26"/>
      <c r="AQ119" s="22"/>
      <c r="AR119" s="27"/>
      <c r="AS119" s="22"/>
      <c r="AT119" s="22"/>
      <c r="AU119" s="18"/>
      <c r="AV119" s="28"/>
      <c r="AW119" s="28"/>
      <c r="AX119" s="28"/>
      <c r="AY119" s="28"/>
      <c r="AZ119" s="28"/>
      <c r="BA119" s="28"/>
      <c r="BB119" s="28"/>
      <c r="BC119" s="22"/>
      <c r="BD119" s="22"/>
      <c r="BE119" s="29"/>
      <c r="BF119" s="29"/>
      <c r="BG119" s="18"/>
      <c r="BH119" s="28"/>
      <c r="BI119" s="14"/>
    </row>
    <row r="120" spans="1:61" hidden="1" x14ac:dyDescent="0.25">
      <c r="A120" s="14"/>
      <c r="B120" s="14"/>
      <c r="C120" s="14"/>
      <c r="D120" s="14"/>
      <c r="E120" s="14"/>
      <c r="F120" s="14"/>
      <c r="G120" s="14"/>
      <c r="H120" s="14"/>
      <c r="I120" s="15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20"/>
      <c r="Z120" s="21"/>
      <c r="AA120" s="22"/>
      <c r="AB120" s="23"/>
      <c r="AC120" s="24"/>
      <c r="AD120" s="25"/>
      <c r="AE120" s="16"/>
      <c r="AF120" s="16"/>
      <c r="AG120" s="18"/>
      <c r="AH120" s="16"/>
      <c r="AI120" s="16"/>
      <c r="AJ120" s="16"/>
      <c r="AK120" s="14"/>
      <c r="AL120" s="14"/>
      <c r="AM120" s="14"/>
      <c r="AN120" s="16"/>
      <c r="AO120" s="16"/>
      <c r="AP120" s="26"/>
      <c r="AQ120" s="22"/>
      <c r="AR120" s="27"/>
      <c r="AS120" s="22"/>
      <c r="AT120" s="22"/>
      <c r="AU120" s="18"/>
      <c r="AV120" s="28"/>
      <c r="AW120" s="28"/>
      <c r="AX120" s="28"/>
      <c r="AY120" s="28"/>
      <c r="AZ120" s="28"/>
      <c r="BA120" s="28"/>
      <c r="BB120" s="28"/>
      <c r="BC120" s="22"/>
      <c r="BD120" s="22"/>
      <c r="BE120" s="29"/>
      <c r="BF120" s="29"/>
      <c r="BG120" s="18"/>
      <c r="BH120" s="28"/>
      <c r="BI120" s="14"/>
    </row>
    <row r="121" spans="1:61" hidden="1" x14ac:dyDescent="0.25">
      <c r="A121" s="14"/>
      <c r="B121" s="14"/>
      <c r="C121" s="14"/>
      <c r="D121" s="14"/>
      <c r="E121" s="14"/>
      <c r="F121" s="14"/>
      <c r="G121" s="14"/>
      <c r="H121" s="14"/>
      <c r="I121" s="15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20"/>
      <c r="Z121" s="21"/>
      <c r="AA121" s="22"/>
      <c r="AB121" s="23"/>
      <c r="AC121" s="24"/>
      <c r="AD121" s="25"/>
      <c r="AE121" s="16"/>
      <c r="AF121" s="16"/>
      <c r="AG121" s="18"/>
      <c r="AH121" s="16"/>
      <c r="AI121" s="16"/>
      <c r="AJ121" s="16"/>
      <c r="AK121" s="14"/>
      <c r="AL121" s="14"/>
      <c r="AM121" s="14"/>
      <c r="AN121" s="16"/>
      <c r="AO121" s="16"/>
      <c r="AP121" s="26"/>
      <c r="AQ121" s="22"/>
      <c r="AR121" s="27"/>
      <c r="AS121" s="22"/>
      <c r="AT121" s="22"/>
      <c r="AU121" s="18"/>
      <c r="AV121" s="28"/>
      <c r="AW121" s="28"/>
      <c r="AX121" s="28"/>
      <c r="AY121" s="28"/>
      <c r="AZ121" s="28"/>
      <c r="BA121" s="28"/>
      <c r="BB121" s="28"/>
      <c r="BC121" s="22"/>
      <c r="BD121" s="22"/>
      <c r="BE121" s="29"/>
      <c r="BF121" s="29"/>
      <c r="BG121" s="18"/>
      <c r="BH121" s="28"/>
      <c r="BI121" s="14"/>
    </row>
    <row r="122" spans="1:61" hidden="1" x14ac:dyDescent="0.25">
      <c r="A122" s="14"/>
      <c r="B122" s="14"/>
      <c r="C122" s="14"/>
      <c r="D122" s="14"/>
      <c r="E122" s="14"/>
      <c r="F122" s="14"/>
      <c r="G122" s="14"/>
      <c r="H122" s="14"/>
      <c r="I122" s="15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20"/>
      <c r="Z122" s="21"/>
      <c r="AA122" s="22"/>
      <c r="AB122" s="23"/>
      <c r="AC122" s="24"/>
      <c r="AD122" s="25"/>
      <c r="AE122" s="16"/>
      <c r="AF122" s="16"/>
      <c r="AG122" s="18"/>
      <c r="AH122" s="16"/>
      <c r="AI122" s="16"/>
      <c r="AJ122" s="16"/>
      <c r="AK122" s="14"/>
      <c r="AL122" s="14"/>
      <c r="AM122" s="14"/>
      <c r="AN122" s="16"/>
      <c r="AO122" s="16"/>
      <c r="AP122" s="26"/>
      <c r="AQ122" s="22"/>
      <c r="AR122" s="27"/>
      <c r="AS122" s="22"/>
      <c r="AT122" s="22"/>
      <c r="AU122" s="18"/>
      <c r="AV122" s="28"/>
      <c r="AW122" s="28"/>
      <c r="AX122" s="28"/>
      <c r="AY122" s="28"/>
      <c r="AZ122" s="28"/>
      <c r="BA122" s="28"/>
      <c r="BB122" s="30"/>
      <c r="BC122" s="22"/>
      <c r="BD122" s="22"/>
      <c r="BE122" s="29"/>
      <c r="BF122" s="29"/>
      <c r="BG122" s="18"/>
      <c r="BH122" s="28"/>
      <c r="BI122" s="14"/>
    </row>
    <row r="123" spans="1:61" hidden="1" x14ac:dyDescent="0.25">
      <c r="A123" s="14"/>
      <c r="B123" s="14"/>
      <c r="C123" s="14"/>
      <c r="D123" s="14"/>
      <c r="E123" s="14"/>
      <c r="F123" s="14"/>
      <c r="G123" s="14"/>
      <c r="H123" s="14"/>
      <c r="I123" s="15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20"/>
      <c r="Z123" s="21"/>
      <c r="AA123" s="22"/>
      <c r="AB123" s="23"/>
      <c r="AC123" s="24"/>
      <c r="AD123" s="25"/>
      <c r="AE123" s="16"/>
      <c r="AF123" s="16"/>
      <c r="AG123" s="18"/>
      <c r="AH123" s="16"/>
      <c r="AI123" s="16"/>
      <c r="AJ123" s="16"/>
      <c r="AK123" s="14"/>
      <c r="AL123" s="14"/>
      <c r="AM123" s="14"/>
      <c r="AN123" s="16"/>
      <c r="AO123" s="16"/>
      <c r="AP123" s="26"/>
      <c r="AQ123" s="22"/>
      <c r="AR123" s="27"/>
      <c r="AS123" s="22"/>
      <c r="AT123" s="22"/>
      <c r="AU123" s="18"/>
      <c r="AV123" s="28"/>
      <c r="AW123" s="28"/>
      <c r="AX123" s="28"/>
      <c r="AY123" s="28"/>
      <c r="AZ123" s="28"/>
      <c r="BA123" s="28"/>
      <c r="BB123" s="30"/>
      <c r="BC123" s="22"/>
      <c r="BD123" s="22"/>
      <c r="BE123" s="29"/>
      <c r="BF123" s="29"/>
      <c r="BG123" s="18"/>
      <c r="BH123" s="28"/>
      <c r="BI123" s="14"/>
    </row>
    <row r="124" spans="1:61" hidden="1" x14ac:dyDescent="0.25">
      <c r="A124" s="14"/>
      <c r="B124" s="14"/>
      <c r="C124" s="14"/>
      <c r="D124" s="14"/>
      <c r="E124" s="14"/>
      <c r="F124" s="14"/>
      <c r="G124" s="14"/>
      <c r="H124" s="14"/>
      <c r="I124" s="15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20"/>
      <c r="Z124" s="21"/>
      <c r="AA124" s="22"/>
      <c r="AB124" s="23"/>
      <c r="AC124" s="24"/>
      <c r="AD124" s="25"/>
      <c r="AE124" s="16"/>
      <c r="AF124" s="16"/>
      <c r="AG124" s="18"/>
      <c r="AH124" s="16"/>
      <c r="AI124" s="16"/>
      <c r="AJ124" s="16"/>
      <c r="AK124" s="14"/>
      <c r="AL124" s="14"/>
      <c r="AM124" s="14"/>
      <c r="AN124" s="16"/>
      <c r="AO124" s="16"/>
      <c r="AP124" s="26"/>
      <c r="AQ124" s="22"/>
      <c r="AR124" s="27"/>
      <c r="AS124" s="22"/>
      <c r="AT124" s="22"/>
      <c r="AU124" s="18"/>
      <c r="AV124" s="28"/>
      <c r="AW124" s="28"/>
      <c r="AX124" s="28"/>
      <c r="AY124" s="28"/>
      <c r="AZ124" s="28"/>
      <c r="BA124" s="28"/>
      <c r="BB124" s="30"/>
      <c r="BC124" s="22"/>
      <c r="BD124" s="22"/>
      <c r="BE124" s="29"/>
      <c r="BF124" s="29"/>
      <c r="BG124" s="18"/>
      <c r="BH124" s="28"/>
      <c r="BI124" s="14"/>
    </row>
    <row r="125" spans="1:61" hidden="1" x14ac:dyDescent="0.25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6"/>
      <c r="M125" s="16"/>
      <c r="N125" s="16"/>
      <c r="O125" s="16"/>
      <c r="P125" s="14"/>
      <c r="Q125" s="14"/>
      <c r="R125" s="14"/>
      <c r="S125" s="14"/>
      <c r="T125" s="14"/>
      <c r="U125" s="14"/>
      <c r="V125" s="14"/>
      <c r="W125" s="14"/>
      <c r="X125" s="14"/>
      <c r="Y125" s="16"/>
      <c r="Z125" s="14"/>
      <c r="AA125" s="14"/>
      <c r="AB125" s="23"/>
      <c r="AC125" s="31"/>
      <c r="AD125" s="32"/>
      <c r="AE125" s="14"/>
      <c r="AF125" s="16"/>
      <c r="AG125" s="16"/>
      <c r="AH125" s="16"/>
      <c r="AI125" s="16"/>
      <c r="AJ125" s="14"/>
      <c r="AK125" s="14"/>
      <c r="AL125" s="14"/>
      <c r="AM125" s="14"/>
      <c r="AN125" s="16"/>
      <c r="AO125" s="16"/>
      <c r="AP125" s="14"/>
      <c r="AQ125" s="14"/>
      <c r="AR125" s="14"/>
      <c r="AS125" s="14"/>
      <c r="AT125" s="14"/>
      <c r="AU125" s="31"/>
      <c r="AV125" s="14"/>
      <c r="AW125" s="14"/>
      <c r="AX125" s="14"/>
      <c r="AY125" s="14"/>
      <c r="AZ125" s="14"/>
      <c r="BA125" s="14"/>
      <c r="BB125" s="14"/>
      <c r="BC125" s="14"/>
      <c r="BD125" s="14"/>
      <c r="BE125" s="14"/>
      <c r="BF125" s="14"/>
      <c r="BG125" s="18"/>
      <c r="BH125" s="14"/>
      <c r="BI125" s="14"/>
    </row>
    <row r="126" spans="1:61" s="33" customFormat="1" ht="15" hidden="1" customHeight="1" x14ac:dyDescent="0.25">
      <c r="Y126" s="34"/>
      <c r="Z126" s="35"/>
      <c r="AA126" s="35"/>
      <c r="AB126" s="36"/>
      <c r="AC126" s="36"/>
      <c r="AD126" s="37"/>
      <c r="AE126" s="35"/>
      <c r="AF126" s="34"/>
      <c r="AG126" s="38"/>
      <c r="AH126" s="35"/>
      <c r="AI126" s="35"/>
      <c r="AJ126" s="35"/>
      <c r="AK126" s="35"/>
      <c r="AL126" s="35"/>
      <c r="AM126" s="35"/>
      <c r="AN126" s="35"/>
      <c r="AO126" s="35"/>
      <c r="AP126" s="35"/>
      <c r="AQ126" s="35"/>
      <c r="AR126" s="35"/>
      <c r="AS126" s="35"/>
      <c r="AT126" s="35"/>
      <c r="AU126" s="35"/>
      <c r="AV126" s="35"/>
      <c r="AW126" s="35"/>
      <c r="AX126" s="35"/>
      <c r="AY126" s="35"/>
      <c r="AZ126" s="35"/>
      <c r="BA126" s="35"/>
      <c r="BB126" s="35"/>
      <c r="BC126" s="35"/>
      <c r="BD126" s="35"/>
      <c r="BE126" s="35"/>
      <c r="BF126" s="35"/>
      <c r="BG126" s="35"/>
      <c r="BH126" s="35"/>
      <c r="BI126" s="35"/>
    </row>
    <row r="127" spans="1:61" s="40" customFormat="1" ht="18" hidden="1" customHeight="1" x14ac:dyDescent="0.25">
      <c r="A127" s="39"/>
      <c r="B127" s="39"/>
      <c r="C127" s="177"/>
      <c r="D127" s="178"/>
      <c r="E127" s="39"/>
      <c r="F127" s="179"/>
      <c r="G127" s="180"/>
      <c r="I127" s="39"/>
      <c r="J127" s="39"/>
      <c r="K127" s="41"/>
      <c r="L127" s="42"/>
      <c r="M127" s="42"/>
      <c r="N127" s="42"/>
      <c r="O127" s="42"/>
      <c r="P127" s="42"/>
      <c r="Q127" s="43"/>
      <c r="R127" s="44"/>
      <c r="S127" s="39"/>
      <c r="T127" s="41"/>
      <c r="U127" s="42"/>
      <c r="V127" s="43"/>
      <c r="W127" s="44"/>
      <c r="Y127" s="34"/>
      <c r="Z127" s="34"/>
      <c r="AA127" s="34"/>
      <c r="AB127" s="34"/>
      <c r="AC127" s="34"/>
      <c r="AD127" s="45"/>
      <c r="AE127" s="34"/>
      <c r="AF127" s="46"/>
      <c r="AG127" s="47"/>
      <c r="AH127" s="46"/>
      <c r="AI127" s="48"/>
      <c r="AJ127" s="48"/>
      <c r="AK127" s="48"/>
      <c r="AL127" s="48"/>
      <c r="AM127" s="48"/>
      <c r="AN127" s="48"/>
      <c r="AO127" s="48"/>
      <c r="AP127" s="34"/>
      <c r="AQ127" s="34"/>
      <c r="AR127" s="34"/>
      <c r="AS127" s="34"/>
      <c r="AT127" s="34"/>
      <c r="AU127" s="49"/>
      <c r="AV127" s="35"/>
      <c r="AW127" s="35"/>
      <c r="AX127" s="35"/>
      <c r="AY127" s="35"/>
      <c r="AZ127" s="35"/>
      <c r="BA127" s="35"/>
      <c r="BB127" s="130"/>
      <c r="BC127" s="130"/>
      <c r="BD127" s="130"/>
      <c r="BE127" s="130"/>
      <c r="BF127" s="130"/>
      <c r="BG127" s="130"/>
      <c r="BH127" s="130"/>
      <c r="BI127" s="34"/>
    </row>
    <row r="128" spans="1:61" s="33" customFormat="1" ht="18" hidden="1" customHeight="1" x14ac:dyDescent="0.25">
      <c r="A128" s="50"/>
      <c r="B128" s="51"/>
      <c r="C128" s="52"/>
      <c r="D128" s="53"/>
      <c r="E128" s="51"/>
      <c r="F128" s="54"/>
      <c r="G128" s="55"/>
      <c r="I128" s="56"/>
      <c r="J128" s="57"/>
      <c r="K128" s="58"/>
      <c r="L128" s="59"/>
      <c r="M128" s="59"/>
      <c r="N128" s="59"/>
      <c r="O128" s="59"/>
      <c r="P128" s="59"/>
      <c r="Q128" s="59"/>
      <c r="R128" s="60"/>
      <c r="S128" s="57"/>
      <c r="T128" s="61"/>
      <c r="U128" s="62"/>
      <c r="V128" s="62"/>
      <c r="W128" s="63"/>
      <c r="Y128" s="64"/>
      <c r="Z128" s="65"/>
      <c r="AA128" s="65"/>
      <c r="AB128" s="66"/>
      <c r="AC128" s="67"/>
      <c r="AD128" s="68"/>
      <c r="AE128" s="35"/>
      <c r="AF128" s="48"/>
      <c r="AG128" s="69"/>
      <c r="AH128" s="70"/>
      <c r="AI128" s="71"/>
      <c r="AJ128" s="71"/>
      <c r="AK128" s="70"/>
      <c r="AL128" s="71"/>
      <c r="AM128" s="71"/>
      <c r="AN128" s="71"/>
      <c r="AO128" s="71"/>
      <c r="AP128" s="34"/>
      <c r="AQ128" s="34"/>
      <c r="AR128" s="34"/>
      <c r="AS128" s="34"/>
      <c r="AT128" s="35"/>
      <c r="AU128" s="35"/>
      <c r="AV128" s="35"/>
      <c r="AW128" s="35"/>
      <c r="AX128" s="35"/>
      <c r="AY128" s="35"/>
      <c r="AZ128" s="35"/>
      <c r="BA128" s="35"/>
      <c r="BB128" s="35"/>
      <c r="BC128" s="35"/>
      <c r="BD128" s="35"/>
      <c r="BE128" s="35"/>
      <c r="BF128" s="35"/>
      <c r="BG128" s="35"/>
      <c r="BH128" s="135"/>
      <c r="BI128" s="35"/>
    </row>
    <row r="129" spans="1:61" s="33" customFormat="1" ht="18" hidden="1" customHeight="1" x14ac:dyDescent="0.25">
      <c r="A129" s="56"/>
      <c r="B129" s="72"/>
      <c r="C129" s="73"/>
      <c r="D129" s="74"/>
      <c r="E129" s="72"/>
      <c r="F129" s="75"/>
      <c r="G129" s="76"/>
      <c r="I129" s="56"/>
      <c r="J129" s="57"/>
      <c r="K129" s="58"/>
      <c r="L129" s="59"/>
      <c r="M129" s="59"/>
      <c r="N129" s="59"/>
      <c r="O129" s="59"/>
      <c r="P129" s="59"/>
      <c r="Q129" s="59"/>
      <c r="R129" s="60"/>
      <c r="S129" s="57"/>
      <c r="T129" s="61"/>
      <c r="U129" s="62"/>
      <c r="V129" s="62"/>
      <c r="W129" s="63"/>
      <c r="Y129" s="64"/>
      <c r="Z129" s="65"/>
      <c r="AA129" s="65"/>
      <c r="AB129" s="66"/>
      <c r="AC129" s="67"/>
      <c r="AD129" s="68"/>
      <c r="AE129" s="35"/>
      <c r="AF129" s="48"/>
      <c r="AG129" s="69"/>
      <c r="AH129" s="70"/>
      <c r="AI129" s="71"/>
      <c r="AJ129" s="71"/>
      <c r="AK129" s="70"/>
      <c r="AL129" s="71"/>
      <c r="AM129" s="71"/>
      <c r="AN129" s="71"/>
      <c r="AO129" s="71"/>
      <c r="AP129" s="34"/>
      <c r="AQ129" s="34"/>
      <c r="AR129" s="34"/>
      <c r="AS129" s="34"/>
      <c r="AT129" s="35"/>
      <c r="AU129" s="35"/>
      <c r="AV129" s="35"/>
      <c r="AW129" s="35"/>
      <c r="AX129" s="35"/>
      <c r="AY129" s="35"/>
      <c r="AZ129" s="35"/>
      <c r="BA129" s="35"/>
      <c r="BB129" s="35"/>
      <c r="BC129" s="35"/>
      <c r="BD129" s="35"/>
      <c r="BE129" s="35"/>
      <c r="BF129" s="35"/>
      <c r="BG129" s="35"/>
      <c r="BH129" s="131"/>
      <c r="BI129" s="35"/>
    </row>
    <row r="130" spans="1:61" s="33" customFormat="1" ht="18" hidden="1" customHeight="1" x14ac:dyDescent="0.25">
      <c r="A130" s="56"/>
      <c r="B130" s="72"/>
      <c r="C130" s="73"/>
      <c r="D130" s="74"/>
      <c r="E130" s="72"/>
      <c r="F130" s="75"/>
      <c r="G130" s="76"/>
      <c r="I130" s="56"/>
      <c r="J130" s="57"/>
      <c r="K130" s="58"/>
      <c r="L130" s="59"/>
      <c r="M130" s="59"/>
      <c r="N130" s="59"/>
      <c r="O130" s="59"/>
      <c r="P130" s="59"/>
      <c r="Q130" s="59"/>
      <c r="R130" s="60"/>
      <c r="S130" s="57"/>
      <c r="T130" s="61"/>
      <c r="U130" s="62"/>
      <c r="V130" s="62"/>
      <c r="W130" s="63"/>
      <c r="Y130" s="64"/>
      <c r="Z130" s="65"/>
      <c r="AA130" s="65"/>
      <c r="AB130" s="66"/>
      <c r="AC130" s="67"/>
      <c r="AD130" s="68"/>
      <c r="AE130" s="35"/>
      <c r="AF130" s="48"/>
      <c r="AG130" s="69"/>
      <c r="AH130" s="70"/>
      <c r="AI130" s="71"/>
      <c r="AJ130" s="71"/>
      <c r="AK130" s="70"/>
      <c r="AL130" s="71"/>
      <c r="AM130" s="71"/>
      <c r="AN130" s="71"/>
      <c r="AO130" s="71"/>
      <c r="AP130" s="34"/>
      <c r="AQ130" s="34"/>
      <c r="AR130" s="34"/>
      <c r="AS130" s="34"/>
      <c r="AT130" s="35"/>
      <c r="AU130" s="35"/>
      <c r="AV130" s="35"/>
      <c r="AW130" s="35"/>
      <c r="AX130" s="35"/>
      <c r="AY130" s="35"/>
      <c r="AZ130" s="35"/>
      <c r="BA130" s="35"/>
      <c r="BB130" s="35"/>
      <c r="BC130" s="35"/>
      <c r="BD130" s="35"/>
      <c r="BE130" s="35"/>
      <c r="BF130" s="35"/>
      <c r="BG130" s="35"/>
      <c r="BH130" s="131"/>
      <c r="BI130" s="35"/>
    </row>
    <row r="131" spans="1:61" s="33" customFormat="1" ht="18" hidden="1" customHeight="1" x14ac:dyDescent="0.25">
      <c r="A131" s="56"/>
      <c r="B131" s="72"/>
      <c r="C131" s="73"/>
      <c r="D131" s="74"/>
      <c r="E131" s="72"/>
      <c r="F131" s="75"/>
      <c r="G131" s="76"/>
      <c r="I131" s="56"/>
      <c r="J131" s="57"/>
      <c r="K131" s="58"/>
      <c r="L131" s="59"/>
      <c r="M131" s="59"/>
      <c r="N131" s="59"/>
      <c r="O131" s="59"/>
      <c r="P131" s="59"/>
      <c r="Q131" s="59"/>
      <c r="R131" s="60"/>
      <c r="S131" s="57"/>
      <c r="T131" s="61"/>
      <c r="U131" s="62"/>
      <c r="V131" s="62"/>
      <c r="W131" s="63"/>
      <c r="Y131" s="64"/>
      <c r="Z131" s="65"/>
      <c r="AA131" s="65"/>
      <c r="AB131" s="66"/>
      <c r="AC131" s="67"/>
      <c r="AD131" s="68"/>
      <c r="AE131" s="35"/>
      <c r="AF131" s="48"/>
      <c r="AG131" s="69"/>
      <c r="AH131" s="70"/>
      <c r="AI131" s="71"/>
      <c r="AJ131" s="71"/>
      <c r="AK131" s="70"/>
      <c r="AL131" s="71"/>
      <c r="AM131" s="71"/>
      <c r="AN131" s="71"/>
      <c r="AO131" s="71"/>
      <c r="AP131" s="34"/>
      <c r="AQ131" s="34"/>
      <c r="AR131" s="34"/>
      <c r="AS131" s="34"/>
      <c r="AT131" s="35"/>
      <c r="AU131" s="35"/>
      <c r="AV131" s="35"/>
      <c r="AW131" s="35"/>
      <c r="AX131" s="35"/>
      <c r="AY131" s="35"/>
      <c r="AZ131" s="35"/>
      <c r="BA131" s="35"/>
      <c r="BB131" s="35"/>
      <c r="BC131" s="35"/>
      <c r="BD131" s="35"/>
      <c r="BE131" s="35"/>
      <c r="BF131" s="35"/>
      <c r="BG131" s="35"/>
      <c r="BH131" s="131"/>
      <c r="BI131" s="35"/>
    </row>
    <row r="132" spans="1:61" s="33" customFormat="1" ht="18" hidden="1" customHeight="1" x14ac:dyDescent="0.25">
      <c r="A132" s="56"/>
      <c r="B132" s="72"/>
      <c r="C132" s="73"/>
      <c r="D132" s="74"/>
      <c r="E132" s="72"/>
      <c r="F132" s="75"/>
      <c r="G132" s="76"/>
      <c r="I132" s="56"/>
      <c r="J132" s="57"/>
      <c r="K132" s="58"/>
      <c r="L132" s="59"/>
      <c r="M132" s="59"/>
      <c r="N132" s="59"/>
      <c r="O132" s="59"/>
      <c r="P132" s="59"/>
      <c r="Q132" s="59"/>
      <c r="R132" s="60"/>
      <c r="S132" s="57"/>
      <c r="T132" s="61"/>
      <c r="U132" s="62"/>
      <c r="V132" s="62"/>
      <c r="W132" s="63"/>
      <c r="Y132" s="64"/>
      <c r="Z132" s="65"/>
      <c r="AA132" s="65"/>
      <c r="AB132" s="66"/>
      <c r="AC132" s="67"/>
      <c r="AD132" s="68"/>
      <c r="AE132" s="35"/>
      <c r="AF132" s="48"/>
      <c r="AG132" s="69"/>
      <c r="AH132" s="70"/>
      <c r="AI132" s="71"/>
      <c r="AJ132" s="71"/>
      <c r="AK132" s="70"/>
      <c r="AL132" s="71"/>
      <c r="AM132" s="71"/>
      <c r="AN132" s="71"/>
      <c r="AO132" s="71"/>
      <c r="AP132" s="34"/>
      <c r="AQ132" s="34"/>
      <c r="AR132" s="34"/>
      <c r="AS132" s="34"/>
      <c r="AT132" s="35"/>
      <c r="AU132" s="35"/>
      <c r="AV132" s="35"/>
      <c r="AW132" s="35"/>
      <c r="AX132" s="35"/>
      <c r="AY132" s="35"/>
      <c r="AZ132" s="35"/>
      <c r="BA132" s="35"/>
      <c r="BB132" s="35"/>
      <c r="BC132" s="35"/>
      <c r="BD132" s="35"/>
      <c r="BE132" s="35"/>
      <c r="BF132" s="35"/>
      <c r="BG132" s="35"/>
      <c r="BH132" s="131"/>
      <c r="BI132" s="35"/>
    </row>
    <row r="133" spans="1:61" s="33" customFormat="1" ht="18" hidden="1" customHeight="1" x14ac:dyDescent="0.25">
      <c r="A133" s="56"/>
      <c r="B133" s="72"/>
      <c r="C133" s="73"/>
      <c r="D133" s="74"/>
      <c r="E133" s="72"/>
      <c r="F133" s="75"/>
      <c r="G133" s="76"/>
      <c r="I133" s="56"/>
      <c r="J133" s="57"/>
      <c r="K133" s="58"/>
      <c r="L133" s="59"/>
      <c r="M133" s="59"/>
      <c r="N133" s="59"/>
      <c r="O133" s="59"/>
      <c r="P133" s="59"/>
      <c r="Q133" s="59"/>
      <c r="R133" s="60"/>
      <c r="S133" s="57"/>
      <c r="T133" s="61"/>
      <c r="U133" s="62"/>
      <c r="V133" s="62"/>
      <c r="W133" s="63"/>
      <c r="Y133" s="64"/>
      <c r="Z133" s="65"/>
      <c r="AA133" s="65"/>
      <c r="AB133" s="66"/>
      <c r="AC133" s="67"/>
      <c r="AD133" s="68"/>
      <c r="AE133" s="35"/>
      <c r="AF133" s="48"/>
      <c r="AG133" s="69"/>
      <c r="AH133" s="70"/>
      <c r="AI133" s="71"/>
      <c r="AJ133" s="71"/>
      <c r="AK133" s="70"/>
      <c r="AL133" s="71"/>
      <c r="AM133" s="71"/>
      <c r="AN133" s="71"/>
      <c r="AO133" s="71"/>
      <c r="AP133" s="34"/>
      <c r="AQ133" s="34"/>
      <c r="AR133" s="34"/>
      <c r="AS133" s="34"/>
      <c r="AT133" s="35"/>
      <c r="AU133" s="35"/>
      <c r="AV133" s="35"/>
      <c r="AW133" s="35"/>
      <c r="AX133" s="35"/>
      <c r="AY133" s="35"/>
      <c r="AZ133" s="35"/>
      <c r="BA133" s="35"/>
      <c r="BB133" s="35"/>
      <c r="BC133" s="35"/>
      <c r="BD133" s="35"/>
      <c r="BE133" s="35"/>
      <c r="BF133" s="35"/>
      <c r="BG133" s="35"/>
      <c r="BH133" s="131"/>
      <c r="BI133" s="35"/>
    </row>
    <row r="134" spans="1:61" s="33" customFormat="1" ht="18" hidden="1" customHeight="1" x14ac:dyDescent="0.25">
      <c r="A134" s="56"/>
      <c r="B134" s="72"/>
      <c r="C134" s="73"/>
      <c r="D134" s="74"/>
      <c r="E134" s="72"/>
      <c r="F134" s="75"/>
      <c r="G134" s="76"/>
      <c r="Y134" s="34"/>
      <c r="Z134" s="35"/>
      <c r="AA134" s="35"/>
      <c r="AB134" s="66"/>
      <c r="AC134" s="67"/>
      <c r="AD134" s="37"/>
      <c r="AE134" s="35"/>
      <c r="AF134" s="48"/>
      <c r="AG134" s="69"/>
      <c r="AH134" s="70"/>
      <c r="AI134" s="71"/>
      <c r="AJ134" s="71"/>
      <c r="AK134" s="70"/>
      <c r="AL134" s="71"/>
      <c r="AM134" s="71"/>
      <c r="AN134" s="71"/>
      <c r="AO134" s="71"/>
      <c r="AP134" s="34"/>
      <c r="AQ134" s="34"/>
      <c r="AR134" s="34"/>
      <c r="AS134" s="34"/>
      <c r="AT134" s="35"/>
      <c r="AU134" s="35"/>
      <c r="AV134" s="35"/>
      <c r="AW134" s="35"/>
      <c r="AX134" s="35"/>
      <c r="AY134" s="35"/>
      <c r="AZ134" s="35"/>
      <c r="BA134" s="35"/>
      <c r="BB134" s="35"/>
      <c r="BC134" s="35"/>
      <c r="BD134" s="35"/>
      <c r="BE134" s="35"/>
      <c r="BF134" s="35"/>
      <c r="BG134" s="35"/>
      <c r="BH134" s="131"/>
      <c r="BI134" s="35"/>
    </row>
    <row r="135" spans="1:61" s="33" customFormat="1" ht="18" hidden="1" customHeight="1" x14ac:dyDescent="0.25">
      <c r="A135" s="56"/>
      <c r="B135" s="72"/>
      <c r="C135" s="73"/>
      <c r="D135" s="74"/>
      <c r="E135" s="72"/>
      <c r="F135" s="75"/>
      <c r="G135" s="76"/>
      <c r="Y135" s="34"/>
      <c r="Z135" s="35"/>
      <c r="AA135" s="35"/>
      <c r="AB135" s="36"/>
      <c r="AC135" s="36"/>
      <c r="AD135" s="37"/>
      <c r="AE135" s="35"/>
      <c r="AF135" s="48"/>
      <c r="AG135" s="69"/>
      <c r="AH135" s="70"/>
      <c r="AI135" s="71"/>
      <c r="AJ135" s="71"/>
      <c r="AK135" s="70"/>
      <c r="AL135" s="71"/>
      <c r="AM135" s="71"/>
      <c r="AN135" s="71"/>
      <c r="AO135" s="71"/>
      <c r="AP135" s="34"/>
      <c r="AQ135" s="34"/>
      <c r="AR135" s="34"/>
      <c r="AS135" s="34"/>
      <c r="AT135" s="35"/>
      <c r="AU135" s="49"/>
      <c r="AV135" s="35"/>
      <c r="AW135" s="35"/>
      <c r="AX135" s="35"/>
      <c r="AY135" s="35"/>
      <c r="AZ135" s="35"/>
      <c r="BA135" s="35"/>
      <c r="BB135" s="35"/>
      <c r="BC135" s="35"/>
      <c r="BD135" s="35"/>
      <c r="BE135" s="35"/>
      <c r="BF135" s="35"/>
      <c r="BG135" s="35"/>
      <c r="BH135" s="131"/>
      <c r="BI135" s="35"/>
    </row>
    <row r="136" spans="1:61" s="33" customFormat="1" ht="18" hidden="1" customHeight="1" x14ac:dyDescent="0.25">
      <c r="A136" s="56"/>
      <c r="B136" s="72"/>
      <c r="C136" s="73"/>
      <c r="D136" s="74"/>
      <c r="E136" s="72"/>
      <c r="F136" s="75"/>
      <c r="G136" s="76"/>
      <c r="Y136" s="34"/>
      <c r="Z136" s="35"/>
      <c r="AA136" s="35"/>
      <c r="AB136" s="36"/>
      <c r="AC136" s="36"/>
      <c r="AD136" s="36"/>
      <c r="AE136" s="35"/>
      <c r="AF136" s="48"/>
      <c r="AG136" s="69"/>
      <c r="AH136" s="70"/>
      <c r="AI136" s="71"/>
      <c r="AJ136" s="71"/>
      <c r="AK136" s="70"/>
      <c r="AL136" s="71"/>
      <c r="AM136" s="71"/>
      <c r="AN136" s="71"/>
      <c r="AO136" s="71"/>
      <c r="AP136" s="34"/>
      <c r="AQ136" s="34"/>
      <c r="AR136" s="34"/>
      <c r="AS136" s="34"/>
      <c r="AT136" s="35"/>
      <c r="AU136" s="35"/>
      <c r="AV136" s="35"/>
      <c r="AW136" s="35"/>
      <c r="AX136" s="35"/>
      <c r="AY136" s="35"/>
      <c r="AZ136" s="35"/>
      <c r="BA136" s="35"/>
      <c r="BB136" s="35"/>
      <c r="BC136" s="35"/>
      <c r="BD136" s="77"/>
      <c r="BE136" s="35"/>
      <c r="BF136" s="35"/>
      <c r="BG136" s="35"/>
      <c r="BH136" s="131"/>
      <c r="BI136" s="35"/>
    </row>
    <row r="137" spans="1:61" s="33" customFormat="1" ht="18" hidden="1" customHeight="1" x14ac:dyDescent="0.25">
      <c r="A137" s="56"/>
      <c r="B137" s="72"/>
      <c r="C137" s="73"/>
      <c r="D137" s="74"/>
      <c r="E137" s="72"/>
      <c r="F137" s="75"/>
      <c r="G137" s="76"/>
      <c r="Y137" s="34"/>
      <c r="Z137" s="35"/>
      <c r="AA137" s="35"/>
      <c r="AB137" s="36"/>
      <c r="AC137" s="36"/>
      <c r="AD137" s="37"/>
      <c r="AE137" s="35"/>
      <c r="AF137" s="48"/>
      <c r="AG137" s="69"/>
      <c r="AH137" s="70"/>
      <c r="AI137" s="71"/>
      <c r="AJ137" s="71"/>
      <c r="AK137" s="70"/>
      <c r="AL137" s="71"/>
      <c r="AM137" s="71"/>
      <c r="AN137" s="71"/>
      <c r="AO137" s="71"/>
      <c r="AP137" s="34"/>
      <c r="AQ137" s="34"/>
      <c r="AR137" s="34"/>
      <c r="AS137" s="34"/>
      <c r="AT137" s="35"/>
      <c r="AU137" s="35"/>
      <c r="AV137" s="35"/>
      <c r="AW137" s="35"/>
      <c r="AX137" s="35"/>
      <c r="AY137" s="35"/>
      <c r="AZ137" s="35"/>
      <c r="BA137" s="35"/>
      <c r="BB137" s="35"/>
      <c r="BC137" s="35"/>
      <c r="BD137" s="77"/>
      <c r="BE137" s="35"/>
      <c r="BF137" s="35"/>
      <c r="BG137" s="35"/>
      <c r="BH137" s="131"/>
      <c r="BI137" s="35"/>
    </row>
    <row r="138" spans="1:61" s="33" customFormat="1" ht="18" hidden="1" customHeight="1" x14ac:dyDescent="0.25">
      <c r="A138" s="56"/>
      <c r="B138" s="72"/>
      <c r="C138" s="73"/>
      <c r="D138" s="74"/>
      <c r="E138" s="72"/>
      <c r="F138" s="75"/>
      <c r="G138" s="76"/>
      <c r="Y138" s="34"/>
      <c r="Z138" s="35"/>
      <c r="AA138" s="35"/>
      <c r="AB138" s="36"/>
      <c r="AC138" s="36"/>
      <c r="AD138" s="36"/>
      <c r="AE138" s="35"/>
      <c r="AF138" s="48"/>
      <c r="AG138" s="69"/>
      <c r="AH138" s="70"/>
      <c r="AI138" s="71"/>
      <c r="AJ138" s="71"/>
      <c r="AK138" s="70"/>
      <c r="AL138" s="71"/>
      <c r="AM138" s="71"/>
      <c r="AN138" s="71"/>
      <c r="AO138" s="71"/>
      <c r="AP138" s="34"/>
      <c r="AQ138" s="34"/>
      <c r="AR138" s="34"/>
      <c r="AS138" s="34"/>
      <c r="AT138" s="35"/>
      <c r="AU138" s="35"/>
      <c r="AV138" s="35"/>
      <c r="AW138" s="35"/>
      <c r="AX138" s="35"/>
      <c r="AY138" s="35"/>
      <c r="AZ138" s="35"/>
      <c r="BA138" s="35"/>
      <c r="BB138" s="35"/>
      <c r="BC138" s="35"/>
      <c r="BD138" s="77"/>
      <c r="BE138" s="35"/>
      <c r="BF138" s="35"/>
      <c r="BG138" s="35"/>
      <c r="BH138" s="131"/>
      <c r="BI138" s="35"/>
    </row>
    <row r="139" spans="1:61" s="33" customFormat="1" ht="18" hidden="1" customHeight="1" x14ac:dyDescent="0.25">
      <c r="A139" s="56"/>
      <c r="B139" s="72"/>
      <c r="C139" s="73"/>
      <c r="D139" s="74"/>
      <c r="E139" s="72"/>
      <c r="F139" s="75"/>
      <c r="G139" s="76"/>
      <c r="Y139" s="34"/>
      <c r="Z139" s="35"/>
      <c r="AA139" s="35"/>
      <c r="AB139" s="36"/>
      <c r="AC139" s="36"/>
      <c r="AD139" s="36"/>
      <c r="AE139" s="35"/>
      <c r="AF139" s="48"/>
      <c r="AG139" s="69"/>
      <c r="AH139" s="70"/>
      <c r="AI139" s="71"/>
      <c r="AJ139" s="71"/>
      <c r="AK139" s="70"/>
      <c r="AL139" s="71"/>
      <c r="AM139" s="71"/>
      <c r="AN139" s="71"/>
      <c r="AO139" s="71"/>
      <c r="AP139" s="34"/>
      <c r="AQ139" s="34"/>
      <c r="AR139" s="34"/>
      <c r="AS139" s="34"/>
      <c r="AT139" s="35"/>
      <c r="AU139" s="35"/>
      <c r="AV139" s="35"/>
      <c r="AW139" s="35"/>
      <c r="AX139" s="35"/>
      <c r="AY139" s="35"/>
      <c r="AZ139" s="35"/>
      <c r="BA139" s="35"/>
      <c r="BB139" s="35"/>
      <c r="BC139" s="35"/>
      <c r="BD139" s="77"/>
      <c r="BE139" s="35"/>
      <c r="BF139" s="35"/>
      <c r="BG139" s="35"/>
      <c r="BH139" s="131"/>
      <c r="BI139" s="35"/>
    </row>
    <row r="140" spans="1:61" s="33" customFormat="1" ht="18" hidden="1" customHeight="1" x14ac:dyDescent="0.25">
      <c r="A140" s="56"/>
      <c r="B140" s="72"/>
      <c r="C140" s="73"/>
      <c r="D140" s="74"/>
      <c r="E140" s="72"/>
      <c r="F140" s="75"/>
      <c r="G140" s="76"/>
      <c r="Y140" s="34"/>
      <c r="Z140" s="35"/>
      <c r="AA140" s="35"/>
      <c r="AB140" s="36"/>
      <c r="AC140" s="36"/>
      <c r="AD140" s="36"/>
      <c r="AE140" s="35"/>
      <c r="AF140" s="48"/>
      <c r="AG140" s="69"/>
      <c r="AH140" s="70"/>
      <c r="AI140" s="71"/>
      <c r="AJ140" s="71"/>
      <c r="AK140" s="70"/>
      <c r="AL140" s="71"/>
      <c r="AM140" s="71"/>
      <c r="AN140" s="71"/>
      <c r="AO140" s="71"/>
      <c r="AP140" s="34"/>
      <c r="AQ140" s="34"/>
      <c r="AR140" s="34"/>
      <c r="AS140" s="34"/>
      <c r="AT140" s="35"/>
      <c r="AU140" s="35"/>
      <c r="AV140" s="35"/>
      <c r="AW140" s="35"/>
      <c r="AX140" s="35"/>
      <c r="AY140" s="35"/>
      <c r="AZ140" s="35"/>
      <c r="BA140" s="35"/>
      <c r="BB140" s="78"/>
      <c r="BC140" s="78"/>
      <c r="BD140" s="77"/>
      <c r="BE140" s="35"/>
      <c r="BF140" s="35"/>
      <c r="BG140" s="35"/>
      <c r="BH140" s="131"/>
      <c r="BI140" s="35"/>
    </row>
    <row r="141" spans="1:61" s="33" customFormat="1" ht="18" hidden="1" customHeight="1" x14ac:dyDescent="0.25">
      <c r="A141" s="56"/>
      <c r="B141" s="72"/>
      <c r="C141" s="73"/>
      <c r="D141" s="74"/>
      <c r="E141" s="72"/>
      <c r="F141" s="75"/>
      <c r="G141" s="76"/>
      <c r="Y141" s="34"/>
      <c r="Z141" s="35"/>
      <c r="AA141" s="35"/>
      <c r="AB141" s="36"/>
      <c r="AC141" s="36"/>
      <c r="AD141" s="37"/>
      <c r="AE141" s="35"/>
      <c r="AF141" s="48"/>
      <c r="AG141" s="69"/>
      <c r="AH141" s="70"/>
      <c r="AI141" s="71"/>
      <c r="AJ141" s="71"/>
      <c r="AK141" s="70"/>
      <c r="AL141" s="71"/>
      <c r="AM141" s="71"/>
      <c r="AN141" s="71"/>
      <c r="AO141" s="71"/>
      <c r="AP141" s="34"/>
      <c r="AQ141" s="34"/>
      <c r="AR141" s="34"/>
      <c r="AS141" s="34"/>
      <c r="AT141" s="35"/>
      <c r="AU141" s="35"/>
      <c r="AV141" s="35"/>
      <c r="AW141" s="35"/>
      <c r="AX141" s="35"/>
      <c r="AY141" s="35"/>
      <c r="AZ141" s="35"/>
      <c r="BA141" s="35"/>
      <c r="BB141" s="78"/>
      <c r="BC141" s="78"/>
      <c r="BD141" s="77"/>
      <c r="BE141" s="35"/>
      <c r="BF141" s="35"/>
      <c r="BG141" s="35"/>
      <c r="BH141" s="131"/>
      <c r="BI141" s="35"/>
    </row>
    <row r="142" spans="1:61" s="33" customFormat="1" ht="18" hidden="1" customHeight="1" x14ac:dyDescent="0.25">
      <c r="A142" s="56"/>
      <c r="B142" s="72"/>
      <c r="C142" s="73"/>
      <c r="D142" s="74"/>
      <c r="E142" s="72"/>
      <c r="F142" s="75"/>
      <c r="G142" s="76"/>
      <c r="Y142" s="34"/>
      <c r="Z142" s="35"/>
      <c r="AA142" s="35"/>
      <c r="AB142" s="36"/>
      <c r="AC142" s="36"/>
      <c r="AD142" s="36"/>
      <c r="AE142" s="35"/>
      <c r="AF142" s="48"/>
      <c r="AG142" s="69"/>
      <c r="AH142" s="70"/>
      <c r="AI142" s="71"/>
      <c r="AJ142" s="71"/>
      <c r="AK142" s="70"/>
      <c r="AL142" s="71"/>
      <c r="AM142" s="71"/>
      <c r="AN142" s="71"/>
      <c r="AO142" s="71"/>
      <c r="AP142" s="34"/>
      <c r="AQ142" s="34"/>
      <c r="AR142" s="34"/>
      <c r="AS142" s="34"/>
      <c r="AT142" s="35"/>
      <c r="AU142" s="35"/>
      <c r="AV142" s="35"/>
      <c r="AW142" s="35"/>
      <c r="AX142" s="35"/>
      <c r="AY142" s="35"/>
      <c r="AZ142" s="35"/>
      <c r="BA142" s="35"/>
      <c r="BB142" s="35"/>
      <c r="BC142" s="35"/>
      <c r="BD142" s="35"/>
      <c r="BE142" s="35"/>
      <c r="BF142" s="35"/>
      <c r="BG142" s="35"/>
      <c r="BH142" s="131"/>
      <c r="BI142" s="35"/>
    </row>
    <row r="143" spans="1:61" s="33" customFormat="1" ht="15" hidden="1" customHeight="1" x14ac:dyDescent="0.25">
      <c r="A143" s="79"/>
      <c r="Y143" s="34"/>
      <c r="Z143" s="35"/>
      <c r="AA143" s="35"/>
      <c r="AB143" s="36"/>
      <c r="AC143" s="36"/>
      <c r="AD143" s="36"/>
      <c r="AE143" s="35"/>
      <c r="AF143" s="34"/>
      <c r="AG143" s="80"/>
      <c r="AH143" s="35"/>
      <c r="AI143" s="81"/>
      <c r="AJ143" s="81"/>
      <c r="AK143" s="35"/>
      <c r="AL143" s="35"/>
      <c r="AM143" s="35"/>
      <c r="AN143" s="35"/>
      <c r="AO143" s="81"/>
      <c r="AP143" s="35"/>
      <c r="AQ143" s="35"/>
      <c r="AR143" s="35"/>
      <c r="AS143" s="35"/>
      <c r="AT143" s="35"/>
      <c r="AU143" s="35"/>
      <c r="AV143" s="35"/>
      <c r="AW143" s="35"/>
      <c r="AX143" s="35"/>
      <c r="AY143" s="35"/>
      <c r="AZ143" s="35"/>
      <c r="BA143" s="35"/>
      <c r="BB143" s="35"/>
      <c r="BC143" s="35"/>
      <c r="BD143" s="35"/>
      <c r="BE143" s="35"/>
      <c r="BF143" s="35"/>
      <c r="BG143" s="35"/>
      <c r="BH143" s="131"/>
      <c r="BI143" s="35"/>
    </row>
    <row r="144" spans="1:61" ht="18" hidden="1" customHeight="1" x14ac:dyDescent="0.25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6"/>
      <c r="Z144" s="14"/>
      <c r="AA144" s="14"/>
      <c r="AB144" s="31"/>
      <c r="AC144" s="31"/>
      <c r="AD144" s="31"/>
      <c r="AE144" s="14"/>
      <c r="AF144" s="16"/>
      <c r="AG144" s="14"/>
      <c r="AH144" s="14"/>
      <c r="AI144" s="14"/>
      <c r="AJ144" s="14"/>
      <c r="AK144" s="16"/>
      <c r="AL144" s="16"/>
      <c r="AM144" s="16"/>
      <c r="AN144" s="14"/>
      <c r="AO144" s="14"/>
      <c r="AP144" s="14"/>
      <c r="AQ144" s="14"/>
      <c r="AR144" s="16"/>
      <c r="AS144" s="16"/>
      <c r="AT144" s="14"/>
      <c r="AU144" s="31"/>
      <c r="AV144" s="14"/>
      <c r="AW144" s="14"/>
      <c r="AX144" s="14"/>
      <c r="AY144" s="14"/>
      <c r="AZ144" s="14"/>
      <c r="BA144" s="14"/>
      <c r="BB144" s="14"/>
      <c r="BC144" s="14"/>
      <c r="BD144" s="14"/>
      <c r="BE144" s="14"/>
      <c r="BF144" s="14"/>
      <c r="BG144" s="14"/>
      <c r="BH144" s="108"/>
      <c r="BI144" s="14"/>
    </row>
    <row r="145" spans="1:61" ht="18" hidden="1" customHeight="1" x14ac:dyDescent="0.25">
      <c r="A145" s="1"/>
      <c r="BH145" s="132"/>
    </row>
    <row r="146" spans="1:61" ht="18" hidden="1" customHeight="1" x14ac:dyDescent="0.25">
      <c r="I146" s="6"/>
      <c r="J146" s="7"/>
      <c r="R146" s="6"/>
      <c r="S146" s="7"/>
      <c r="BH146" s="132"/>
    </row>
    <row r="147" spans="1:61" ht="18" hidden="1" customHeight="1" x14ac:dyDescent="0.25">
      <c r="I147" s="8"/>
      <c r="J147" s="10"/>
      <c r="R147" s="8"/>
      <c r="S147" s="11"/>
      <c r="BH147" s="132"/>
    </row>
    <row r="148" spans="1:61" ht="18" hidden="1" customHeight="1" x14ac:dyDescent="0.25">
      <c r="I148" s="8"/>
      <c r="J148" s="10"/>
      <c r="R148" s="8"/>
      <c r="S148" s="11"/>
      <c r="BH148" s="132"/>
    </row>
    <row r="149" spans="1:61" ht="18" hidden="1" customHeight="1" x14ac:dyDescent="0.25">
      <c r="I149" s="8"/>
      <c r="J149" s="10"/>
      <c r="R149" s="8"/>
      <c r="S149" s="11"/>
      <c r="BH149" s="132"/>
    </row>
    <row r="150" spans="1:61" ht="18" hidden="1" customHeight="1" x14ac:dyDescent="0.25">
      <c r="I150" s="8"/>
      <c r="J150" s="10"/>
      <c r="R150" s="8"/>
      <c r="S150" s="13"/>
      <c r="BH150" s="132"/>
    </row>
    <row r="151" spans="1:61" ht="18" hidden="1" customHeight="1" x14ac:dyDescent="0.25">
      <c r="I151" s="8"/>
      <c r="J151" s="10"/>
      <c r="R151" s="8"/>
      <c r="S151" s="11"/>
      <c r="BH151" s="132"/>
    </row>
    <row r="152" spans="1:61" ht="18" hidden="1" customHeight="1" x14ac:dyDescent="0.25">
      <c r="I152" s="8"/>
      <c r="J152" s="10"/>
      <c r="R152" s="8"/>
      <c r="S152" s="11"/>
      <c r="BH152" s="132"/>
    </row>
    <row r="153" spans="1:61" ht="18" hidden="1" customHeight="1" x14ac:dyDescent="0.25">
      <c r="AR153"/>
      <c r="AS153"/>
      <c r="AU153" s="3"/>
      <c r="AV153" s="3"/>
      <c r="AX153" s="4"/>
      <c r="BH153" s="132"/>
    </row>
    <row r="154" spans="1:61" ht="18" hidden="1" customHeight="1" x14ac:dyDescent="0.25">
      <c r="A154" s="14"/>
      <c r="B154" s="14"/>
      <c r="C154" s="14"/>
      <c r="D154" s="14"/>
      <c r="E154" s="14"/>
      <c r="F154" s="14"/>
      <c r="G154" s="14"/>
      <c r="H154" s="14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7"/>
      <c r="AE154" s="16"/>
      <c r="AF154" s="16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  <c r="AQ154" s="16"/>
      <c r="AR154" s="18"/>
      <c r="AS154" s="16"/>
      <c r="AT154" s="16"/>
      <c r="AU154" s="19"/>
      <c r="AV154" s="18"/>
      <c r="AW154" s="18"/>
      <c r="AX154" s="18"/>
      <c r="AY154" s="18"/>
      <c r="AZ154" s="18"/>
      <c r="BA154" s="18"/>
      <c r="BB154" s="16"/>
      <c r="BC154" s="16"/>
      <c r="BD154" s="16"/>
      <c r="BE154" s="16"/>
      <c r="BF154" s="16"/>
      <c r="BG154" s="14"/>
      <c r="BH154" s="107"/>
      <c r="BI154" s="14"/>
    </row>
    <row r="155" spans="1:61" ht="18" hidden="1" customHeight="1" x14ac:dyDescent="0.25">
      <c r="A155" s="14"/>
      <c r="B155" s="14"/>
      <c r="C155" s="14"/>
      <c r="D155" s="14"/>
      <c r="E155" s="14"/>
      <c r="F155" s="14"/>
      <c r="G155" s="14"/>
      <c r="H155" s="14"/>
      <c r="I155" s="15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20"/>
      <c r="Z155" s="21"/>
      <c r="AA155" s="22"/>
      <c r="AB155" s="23"/>
      <c r="AC155" s="24"/>
      <c r="AD155" s="25"/>
      <c r="AE155" s="16"/>
      <c r="AF155" s="16"/>
      <c r="AG155" s="18"/>
      <c r="AH155" s="16"/>
      <c r="AI155" s="16"/>
      <c r="AJ155" s="16"/>
      <c r="AK155" s="14"/>
      <c r="AL155" s="14"/>
      <c r="AM155" s="14"/>
      <c r="AN155" s="16"/>
      <c r="AO155" s="16"/>
      <c r="AP155" s="26"/>
      <c r="AQ155" s="22"/>
      <c r="AR155" s="27"/>
      <c r="AS155" s="22"/>
      <c r="AT155" s="22"/>
      <c r="AU155" s="18"/>
      <c r="AV155" s="28"/>
      <c r="AW155" s="28"/>
      <c r="AX155" s="28"/>
      <c r="AY155" s="28"/>
      <c r="AZ155" s="28"/>
      <c r="BA155" s="28"/>
      <c r="BB155" s="28"/>
      <c r="BC155" s="22"/>
      <c r="BD155" s="22"/>
      <c r="BE155" s="29"/>
      <c r="BF155" s="29"/>
      <c r="BG155" s="18"/>
      <c r="BH155" s="133"/>
      <c r="BI155" s="14"/>
    </row>
    <row r="156" spans="1:61" ht="18" hidden="1" customHeight="1" x14ac:dyDescent="0.25">
      <c r="A156" s="14"/>
      <c r="B156" s="14"/>
      <c r="C156" s="14"/>
      <c r="D156" s="14"/>
      <c r="E156" s="14"/>
      <c r="F156" s="14"/>
      <c r="G156" s="14"/>
      <c r="H156" s="14"/>
      <c r="I156" s="15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20"/>
      <c r="Z156" s="21"/>
      <c r="AA156" s="22"/>
      <c r="AB156" s="23"/>
      <c r="AC156" s="24"/>
      <c r="AD156" s="25"/>
      <c r="AE156" s="16"/>
      <c r="AF156" s="16"/>
      <c r="AG156" s="18"/>
      <c r="AH156" s="16"/>
      <c r="AI156" s="16"/>
      <c r="AJ156" s="16"/>
      <c r="AK156" s="14"/>
      <c r="AL156" s="14"/>
      <c r="AM156" s="14"/>
      <c r="AN156" s="16"/>
      <c r="AO156" s="16"/>
      <c r="AP156" s="26"/>
      <c r="AQ156" s="22"/>
      <c r="AR156" s="27"/>
      <c r="AS156" s="22"/>
      <c r="AT156" s="22"/>
      <c r="AU156" s="18"/>
      <c r="AV156" s="28"/>
      <c r="AW156" s="28"/>
      <c r="AX156" s="28"/>
      <c r="AY156" s="28"/>
      <c r="AZ156" s="28"/>
      <c r="BA156" s="28"/>
      <c r="BB156" s="28"/>
      <c r="BC156" s="22"/>
      <c r="BD156" s="22"/>
      <c r="BE156" s="29"/>
      <c r="BF156" s="29"/>
      <c r="BG156" s="18"/>
      <c r="BH156" s="133"/>
      <c r="BI156" s="14"/>
    </row>
    <row r="157" spans="1:61" ht="18" hidden="1" customHeight="1" x14ac:dyDescent="0.25">
      <c r="A157" s="14"/>
      <c r="B157" s="14"/>
      <c r="C157" s="14"/>
      <c r="D157" s="14"/>
      <c r="E157" s="14"/>
      <c r="F157" s="14"/>
      <c r="G157" s="14"/>
      <c r="H157" s="14"/>
      <c r="I157" s="15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20"/>
      <c r="Z157" s="21"/>
      <c r="AA157" s="22"/>
      <c r="AB157" s="23"/>
      <c r="AC157" s="24"/>
      <c r="AD157" s="25"/>
      <c r="AE157" s="16"/>
      <c r="AF157" s="16"/>
      <c r="AG157" s="18"/>
      <c r="AH157" s="16"/>
      <c r="AI157" s="16"/>
      <c r="AJ157" s="16"/>
      <c r="AK157" s="14"/>
      <c r="AL157" s="14"/>
      <c r="AM157" s="14"/>
      <c r="AN157" s="16"/>
      <c r="AO157" s="16"/>
      <c r="AP157" s="26"/>
      <c r="AQ157" s="22"/>
      <c r="AR157" s="27"/>
      <c r="AS157" s="22"/>
      <c r="AT157" s="22"/>
      <c r="AU157" s="18"/>
      <c r="AV157" s="28"/>
      <c r="AW157" s="28"/>
      <c r="AX157" s="28"/>
      <c r="AY157" s="28"/>
      <c r="AZ157" s="28"/>
      <c r="BA157" s="28"/>
      <c r="BB157" s="28"/>
      <c r="BC157" s="22"/>
      <c r="BD157" s="22"/>
      <c r="BE157" s="29"/>
      <c r="BF157" s="29"/>
      <c r="BG157" s="18"/>
      <c r="BH157" s="133"/>
      <c r="BI157" s="14"/>
    </row>
    <row r="158" spans="1:61" ht="18" hidden="1" customHeight="1" x14ac:dyDescent="0.25">
      <c r="A158" s="14"/>
      <c r="B158" s="14"/>
      <c r="C158" s="14"/>
      <c r="D158" s="14"/>
      <c r="E158" s="14"/>
      <c r="F158" s="14"/>
      <c r="G158" s="14"/>
      <c r="H158" s="14"/>
      <c r="I158" s="15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20"/>
      <c r="Z158" s="21"/>
      <c r="AA158" s="22"/>
      <c r="AB158" s="23"/>
      <c r="AC158" s="24"/>
      <c r="AD158" s="25"/>
      <c r="AE158" s="16"/>
      <c r="AF158" s="16"/>
      <c r="AG158" s="18"/>
      <c r="AH158" s="16"/>
      <c r="AI158" s="16"/>
      <c r="AJ158" s="16"/>
      <c r="AK158" s="14"/>
      <c r="AL158" s="14"/>
      <c r="AM158" s="14"/>
      <c r="AN158" s="16"/>
      <c r="AO158" s="16"/>
      <c r="AP158" s="26"/>
      <c r="AQ158" s="22"/>
      <c r="AR158" s="27"/>
      <c r="AS158" s="22"/>
      <c r="AT158" s="22"/>
      <c r="AU158" s="18"/>
      <c r="AV158" s="28"/>
      <c r="AW158" s="28"/>
      <c r="AX158" s="28"/>
      <c r="AY158" s="28"/>
      <c r="AZ158" s="28"/>
      <c r="BA158" s="28"/>
      <c r="BB158" s="30"/>
      <c r="BC158" s="22"/>
      <c r="BD158" s="22"/>
      <c r="BE158" s="29"/>
      <c r="BF158" s="29"/>
      <c r="BG158" s="18"/>
      <c r="BH158" s="133"/>
      <c r="BI158" s="14"/>
    </row>
    <row r="159" spans="1:61" ht="18" hidden="1" customHeight="1" x14ac:dyDescent="0.25">
      <c r="A159" s="14"/>
      <c r="B159" s="14"/>
      <c r="C159" s="14"/>
      <c r="D159" s="14"/>
      <c r="E159" s="14"/>
      <c r="F159" s="14"/>
      <c r="G159" s="14"/>
      <c r="H159" s="14"/>
      <c r="I159" s="15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20"/>
      <c r="Z159" s="21"/>
      <c r="AA159" s="22"/>
      <c r="AB159" s="23"/>
      <c r="AC159" s="24"/>
      <c r="AD159" s="25"/>
      <c r="AE159" s="16"/>
      <c r="AF159" s="16"/>
      <c r="AG159" s="18"/>
      <c r="AH159" s="16"/>
      <c r="AI159" s="16"/>
      <c r="AJ159" s="16"/>
      <c r="AK159" s="14"/>
      <c r="AL159" s="14"/>
      <c r="AM159" s="14"/>
      <c r="AN159" s="16"/>
      <c r="AO159" s="16"/>
      <c r="AP159" s="26"/>
      <c r="AQ159" s="22"/>
      <c r="AR159" s="27"/>
      <c r="AS159" s="22"/>
      <c r="AT159" s="22"/>
      <c r="AU159" s="18"/>
      <c r="AV159" s="28"/>
      <c r="AW159" s="28"/>
      <c r="AX159" s="28"/>
      <c r="AY159" s="28"/>
      <c r="AZ159" s="28"/>
      <c r="BA159" s="28"/>
      <c r="BB159" s="30"/>
      <c r="BC159" s="22"/>
      <c r="BD159" s="22"/>
      <c r="BE159" s="29"/>
      <c r="BF159" s="29"/>
      <c r="BG159" s="18"/>
      <c r="BH159" s="133"/>
      <c r="BI159" s="14"/>
    </row>
    <row r="160" spans="1:61" ht="18" hidden="1" customHeight="1" x14ac:dyDescent="0.25">
      <c r="A160" s="14"/>
      <c r="B160" s="14"/>
      <c r="C160" s="14"/>
      <c r="D160" s="14"/>
      <c r="E160" s="14"/>
      <c r="F160" s="14"/>
      <c r="G160" s="14"/>
      <c r="H160" s="14"/>
      <c r="I160" s="15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20"/>
      <c r="Z160" s="21"/>
      <c r="AA160" s="22"/>
      <c r="AB160" s="23"/>
      <c r="AC160" s="24"/>
      <c r="AD160" s="25"/>
      <c r="AE160" s="16"/>
      <c r="AF160" s="16"/>
      <c r="AG160" s="18"/>
      <c r="AH160" s="16"/>
      <c r="AI160" s="16"/>
      <c r="AJ160" s="16"/>
      <c r="AK160" s="14"/>
      <c r="AL160" s="14"/>
      <c r="AM160" s="14"/>
      <c r="AN160" s="16"/>
      <c r="AO160" s="16"/>
      <c r="AP160" s="26"/>
      <c r="AQ160" s="22"/>
      <c r="AR160" s="27"/>
      <c r="AS160" s="22"/>
      <c r="AT160" s="22"/>
      <c r="AU160" s="18"/>
      <c r="AV160" s="28"/>
      <c r="AW160" s="28"/>
      <c r="AX160" s="28"/>
      <c r="AY160" s="28"/>
      <c r="AZ160" s="28"/>
      <c r="BA160" s="28"/>
      <c r="BB160" s="30"/>
      <c r="BC160" s="22"/>
      <c r="BD160" s="22"/>
      <c r="BE160" s="29"/>
      <c r="BF160" s="29"/>
      <c r="BG160" s="18"/>
      <c r="BH160" s="133"/>
      <c r="BI160" s="14"/>
    </row>
    <row r="161" spans="1:61" ht="18" hidden="1" customHeight="1" x14ac:dyDescent="0.25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6"/>
      <c r="M161" s="16"/>
      <c r="N161" s="16"/>
      <c r="O161" s="16"/>
      <c r="P161" s="14"/>
      <c r="Q161" s="14"/>
      <c r="R161" s="14"/>
      <c r="S161" s="14"/>
      <c r="T161" s="14"/>
      <c r="U161" s="14"/>
      <c r="V161" s="14"/>
      <c r="W161" s="14"/>
      <c r="X161" s="14"/>
      <c r="Y161" s="16"/>
      <c r="Z161" s="14"/>
      <c r="AA161" s="14"/>
      <c r="AB161" s="23"/>
      <c r="AC161" s="31"/>
      <c r="AD161" s="32"/>
      <c r="AE161" s="14"/>
      <c r="AF161" s="16"/>
      <c r="AG161" s="16"/>
      <c r="AH161" s="16"/>
      <c r="AI161" s="16"/>
      <c r="AJ161" s="14"/>
      <c r="AK161" s="14"/>
      <c r="AL161" s="14"/>
      <c r="AM161" s="14"/>
      <c r="AN161" s="16"/>
      <c r="AO161" s="16"/>
      <c r="AP161" s="14"/>
      <c r="AQ161" s="14"/>
      <c r="AR161" s="14"/>
      <c r="AS161" s="14"/>
      <c r="AT161" s="14"/>
      <c r="AU161" s="31"/>
      <c r="AV161" s="14"/>
      <c r="AW161" s="14"/>
      <c r="AX161" s="14"/>
      <c r="AY161" s="14"/>
      <c r="AZ161" s="14"/>
      <c r="BA161" s="14"/>
      <c r="BB161" s="14"/>
      <c r="BC161" s="14"/>
      <c r="BD161" s="14"/>
      <c r="BE161" s="14"/>
      <c r="BF161" s="14"/>
      <c r="BG161" s="18"/>
      <c r="BH161" s="108"/>
      <c r="BI161" s="14"/>
    </row>
    <row r="162" spans="1:61" ht="15" hidden="1" customHeight="1" x14ac:dyDescent="0.25">
      <c r="A162" s="33"/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4"/>
      <c r="Z162" s="35"/>
      <c r="AA162" s="35"/>
      <c r="AB162" s="36"/>
      <c r="AC162" s="36"/>
      <c r="AD162" s="37"/>
      <c r="AE162" s="35"/>
      <c r="AF162" s="34"/>
      <c r="AG162" s="38"/>
      <c r="AH162" s="35"/>
      <c r="AI162" s="35"/>
      <c r="AJ162" s="35"/>
      <c r="AK162" s="35"/>
      <c r="AL162" s="35"/>
      <c r="AM162" s="35"/>
      <c r="AN162" s="35"/>
      <c r="AO162" s="35"/>
      <c r="AP162" s="35"/>
      <c r="AQ162" s="35"/>
      <c r="AR162" s="35"/>
      <c r="AS162" s="35"/>
      <c r="AT162" s="35"/>
      <c r="AU162" s="35"/>
      <c r="AV162" s="35"/>
      <c r="AW162" s="35"/>
      <c r="AX162" s="35"/>
      <c r="AY162" s="35"/>
      <c r="AZ162" s="35"/>
      <c r="BA162" s="35"/>
      <c r="BB162" s="35"/>
      <c r="BC162" s="35"/>
      <c r="BD162" s="35"/>
      <c r="BE162" s="35"/>
      <c r="BF162" s="35"/>
      <c r="BG162" s="35"/>
      <c r="BH162" s="131"/>
      <c r="BI162" s="35"/>
    </row>
    <row r="163" spans="1:61" ht="18" hidden="1" customHeight="1" x14ac:dyDescent="0.25">
      <c r="A163" s="39"/>
      <c r="B163" s="39"/>
      <c r="C163" s="177"/>
      <c r="D163" s="178"/>
      <c r="E163" s="39"/>
      <c r="F163" s="179"/>
      <c r="G163" s="180"/>
      <c r="H163" s="40"/>
      <c r="I163" s="39"/>
      <c r="J163" s="39"/>
      <c r="K163" s="41"/>
      <c r="L163" s="42"/>
      <c r="M163" s="42"/>
      <c r="N163" s="42"/>
      <c r="O163" s="42"/>
      <c r="P163" s="42"/>
      <c r="Q163" s="43"/>
      <c r="R163" s="44"/>
      <c r="S163" s="39"/>
      <c r="T163" s="41"/>
      <c r="U163" s="42"/>
      <c r="V163" s="43"/>
      <c r="W163" s="44"/>
      <c r="X163" s="40"/>
      <c r="Y163" s="34"/>
      <c r="Z163" s="34"/>
      <c r="AA163" s="34"/>
      <c r="AB163" s="34"/>
      <c r="AC163" s="34"/>
      <c r="AD163" s="45"/>
      <c r="AE163" s="34"/>
      <c r="AF163" s="46"/>
      <c r="AG163" s="47"/>
      <c r="AH163" s="46"/>
      <c r="AI163" s="48"/>
      <c r="AJ163" s="48"/>
      <c r="AK163" s="48"/>
      <c r="AL163" s="48"/>
      <c r="AM163" s="48"/>
      <c r="AN163" s="48"/>
      <c r="AO163" s="48"/>
      <c r="AP163" s="34"/>
      <c r="AQ163" s="34"/>
      <c r="AR163" s="34"/>
      <c r="AS163" s="34"/>
      <c r="AT163" s="34"/>
      <c r="AU163" s="49"/>
      <c r="AV163" s="35"/>
      <c r="AW163" s="35"/>
      <c r="AX163" s="35"/>
      <c r="AY163" s="35"/>
      <c r="AZ163" s="35"/>
      <c r="BA163" s="35"/>
      <c r="BB163" s="34"/>
      <c r="BC163" s="34"/>
      <c r="BD163" s="34"/>
      <c r="BE163" s="34"/>
      <c r="BF163" s="34"/>
      <c r="BG163" s="34"/>
      <c r="BH163" s="130"/>
      <c r="BI163" s="34"/>
    </row>
    <row r="164" spans="1:61" ht="18" hidden="1" customHeight="1" x14ac:dyDescent="0.25">
      <c r="A164" s="82"/>
      <c r="B164" s="83"/>
      <c r="C164" s="84"/>
      <c r="D164" s="85"/>
      <c r="E164" s="83"/>
      <c r="F164" s="54"/>
      <c r="G164" s="55"/>
      <c r="H164" s="33"/>
      <c r="I164" s="86"/>
      <c r="J164" s="87"/>
      <c r="K164" s="88"/>
      <c r="L164" s="89"/>
      <c r="M164" s="89"/>
      <c r="N164" s="89"/>
      <c r="O164" s="89"/>
      <c r="P164" s="89"/>
      <c r="Q164" s="89"/>
      <c r="R164" s="90"/>
      <c r="S164" s="87"/>
      <c r="T164" s="61"/>
      <c r="U164" s="62"/>
      <c r="V164" s="62"/>
      <c r="W164" s="63"/>
      <c r="X164" s="33"/>
      <c r="Y164" s="64"/>
      <c r="Z164" s="65"/>
      <c r="AA164" s="65"/>
      <c r="AB164" s="66"/>
      <c r="AC164" s="67"/>
      <c r="AD164" s="68"/>
      <c r="AE164" s="35"/>
      <c r="AF164" s="48"/>
      <c r="AG164" s="69"/>
      <c r="AH164" s="70"/>
      <c r="AI164" s="71"/>
      <c r="AJ164" s="71"/>
      <c r="AK164" s="70"/>
      <c r="AL164" s="71"/>
      <c r="AM164" s="71"/>
      <c r="AN164" s="71"/>
      <c r="AO164" s="71"/>
      <c r="AP164" s="34"/>
      <c r="AQ164" s="34"/>
      <c r="AR164" s="34"/>
      <c r="AS164" s="34"/>
      <c r="AT164" s="35"/>
      <c r="AU164" s="35"/>
      <c r="AV164" s="35"/>
      <c r="AW164" s="35"/>
      <c r="AX164" s="35"/>
      <c r="AY164" s="35"/>
      <c r="AZ164" s="35"/>
      <c r="BA164" s="35"/>
      <c r="BB164" s="35"/>
      <c r="BC164" s="35"/>
      <c r="BD164" s="35"/>
      <c r="BE164" s="35"/>
      <c r="BF164" s="35"/>
      <c r="BG164" s="35"/>
      <c r="BH164" s="131"/>
      <c r="BI164" s="35"/>
    </row>
    <row r="165" spans="1:61" ht="18" hidden="1" customHeight="1" x14ac:dyDescent="0.25">
      <c r="A165" s="86"/>
      <c r="B165" s="91"/>
      <c r="C165" s="92"/>
      <c r="D165" s="93"/>
      <c r="E165" s="91"/>
      <c r="F165" s="75"/>
      <c r="G165" s="76"/>
      <c r="H165" s="33"/>
      <c r="I165" s="86"/>
      <c r="J165" s="87"/>
      <c r="K165" s="88"/>
      <c r="L165" s="89"/>
      <c r="M165" s="89"/>
      <c r="N165" s="89"/>
      <c r="O165" s="89"/>
      <c r="P165" s="89"/>
      <c r="Q165" s="89"/>
      <c r="R165" s="90"/>
      <c r="S165" s="87"/>
      <c r="T165" s="61"/>
      <c r="U165" s="62"/>
      <c r="V165" s="62"/>
      <c r="W165" s="63"/>
      <c r="X165" s="33"/>
      <c r="Y165" s="64"/>
      <c r="Z165" s="65"/>
      <c r="AA165" s="65"/>
      <c r="AB165" s="66"/>
      <c r="AC165" s="67"/>
      <c r="AD165" s="68"/>
      <c r="AE165" s="35"/>
      <c r="AF165" s="48"/>
      <c r="AG165" s="69"/>
      <c r="AH165" s="70"/>
      <c r="AI165" s="71"/>
      <c r="AJ165" s="71"/>
      <c r="AK165" s="70"/>
      <c r="AL165" s="71"/>
      <c r="AM165" s="71"/>
      <c r="AN165" s="71"/>
      <c r="AO165" s="71"/>
      <c r="AP165" s="34"/>
      <c r="AQ165" s="34"/>
      <c r="AR165" s="34"/>
      <c r="AS165" s="34"/>
      <c r="AT165" s="35"/>
      <c r="AU165" s="35"/>
      <c r="AV165" s="35"/>
      <c r="AW165" s="35"/>
      <c r="AX165" s="35"/>
      <c r="AY165" s="35"/>
      <c r="AZ165" s="35"/>
      <c r="BA165" s="35"/>
      <c r="BB165" s="35"/>
      <c r="BC165" s="35"/>
      <c r="BD165" s="35"/>
      <c r="BE165" s="35"/>
      <c r="BF165" s="35"/>
      <c r="BG165" s="35"/>
      <c r="BH165" s="131"/>
      <c r="BI165" s="35"/>
    </row>
    <row r="166" spans="1:61" ht="18" hidden="1" customHeight="1" x14ac:dyDescent="0.25">
      <c r="A166" s="86"/>
      <c r="B166" s="91"/>
      <c r="C166" s="92"/>
      <c r="D166" s="93"/>
      <c r="E166" s="91"/>
      <c r="F166" s="75"/>
      <c r="G166" s="76"/>
      <c r="H166" s="33"/>
      <c r="I166" s="86"/>
      <c r="J166" s="87"/>
      <c r="K166" s="88"/>
      <c r="L166" s="89"/>
      <c r="M166" s="89"/>
      <c r="N166" s="89"/>
      <c r="O166" s="89"/>
      <c r="P166" s="89"/>
      <c r="Q166" s="89"/>
      <c r="R166" s="90"/>
      <c r="S166" s="87"/>
      <c r="T166" s="61"/>
      <c r="U166" s="62"/>
      <c r="V166" s="62"/>
      <c r="W166" s="63"/>
      <c r="X166" s="33"/>
      <c r="Y166" s="64"/>
      <c r="Z166" s="65"/>
      <c r="AA166" s="65"/>
      <c r="AB166" s="66"/>
      <c r="AC166" s="67"/>
      <c r="AD166" s="68"/>
      <c r="AE166" s="35"/>
      <c r="AF166" s="48"/>
      <c r="AG166" s="69"/>
      <c r="AH166" s="70"/>
      <c r="AI166" s="71"/>
      <c r="AJ166" s="71"/>
      <c r="AK166" s="70"/>
      <c r="AL166" s="71"/>
      <c r="AM166" s="71"/>
      <c r="AN166" s="71"/>
      <c r="AO166" s="71"/>
      <c r="AP166" s="34"/>
      <c r="AQ166" s="34"/>
      <c r="AR166" s="34"/>
      <c r="AS166" s="34"/>
      <c r="AT166" s="35"/>
      <c r="AU166" s="35"/>
      <c r="AV166" s="35"/>
      <c r="AW166" s="35"/>
      <c r="AX166" s="35"/>
      <c r="AY166" s="35"/>
      <c r="AZ166" s="35"/>
      <c r="BA166" s="35"/>
      <c r="BB166" s="35"/>
      <c r="BC166" s="35"/>
      <c r="BD166" s="35"/>
      <c r="BE166" s="35"/>
      <c r="BF166" s="35"/>
      <c r="BG166" s="35"/>
      <c r="BH166" s="131"/>
      <c r="BI166" s="35"/>
    </row>
    <row r="167" spans="1:61" ht="18" hidden="1" customHeight="1" x14ac:dyDescent="0.25">
      <c r="A167" s="86"/>
      <c r="B167" s="91"/>
      <c r="C167" s="92"/>
      <c r="D167" s="93"/>
      <c r="E167" s="91"/>
      <c r="F167" s="75"/>
      <c r="G167" s="76"/>
      <c r="H167" s="33"/>
      <c r="I167" s="86"/>
      <c r="J167" s="87"/>
      <c r="K167" s="88"/>
      <c r="L167" s="89"/>
      <c r="M167" s="89"/>
      <c r="N167" s="89"/>
      <c r="O167" s="89"/>
      <c r="P167" s="89"/>
      <c r="Q167" s="89"/>
      <c r="R167" s="90"/>
      <c r="S167" s="87"/>
      <c r="T167" s="61"/>
      <c r="U167" s="62"/>
      <c r="V167" s="62"/>
      <c r="W167" s="63"/>
      <c r="X167" s="33"/>
      <c r="Y167" s="64"/>
      <c r="Z167" s="65"/>
      <c r="AA167" s="65"/>
      <c r="AB167" s="66"/>
      <c r="AC167" s="67"/>
      <c r="AD167" s="68"/>
      <c r="AE167" s="35"/>
      <c r="AF167" s="48"/>
      <c r="AG167" s="69"/>
      <c r="AH167" s="70"/>
      <c r="AI167" s="71"/>
      <c r="AJ167" s="71"/>
      <c r="AK167" s="70"/>
      <c r="AL167" s="71"/>
      <c r="AM167" s="71"/>
      <c r="AN167" s="71"/>
      <c r="AO167" s="71"/>
      <c r="AP167" s="34"/>
      <c r="AQ167" s="34"/>
      <c r="AR167" s="34"/>
      <c r="AS167" s="34"/>
      <c r="AT167" s="35"/>
      <c r="AU167" s="35"/>
      <c r="AV167" s="35"/>
      <c r="AW167" s="35"/>
      <c r="AX167" s="35"/>
      <c r="AY167" s="35"/>
      <c r="AZ167" s="35"/>
      <c r="BA167" s="35"/>
      <c r="BB167" s="35"/>
      <c r="BC167" s="35"/>
      <c r="BD167" s="35"/>
      <c r="BE167" s="35"/>
      <c r="BF167" s="35"/>
      <c r="BG167" s="35"/>
      <c r="BH167" s="131"/>
      <c r="BI167" s="35"/>
    </row>
    <row r="168" spans="1:61" ht="18" hidden="1" customHeight="1" x14ac:dyDescent="0.25">
      <c r="A168" s="86"/>
      <c r="B168" s="91"/>
      <c r="C168" s="92"/>
      <c r="D168" s="93"/>
      <c r="E168" s="91"/>
      <c r="F168" s="75"/>
      <c r="G168" s="76"/>
      <c r="H168" s="33"/>
      <c r="I168" s="86"/>
      <c r="J168" s="87"/>
      <c r="K168" s="88"/>
      <c r="L168" s="89"/>
      <c r="M168" s="89"/>
      <c r="N168" s="89"/>
      <c r="O168" s="89"/>
      <c r="P168" s="89"/>
      <c r="Q168" s="89"/>
      <c r="R168" s="90"/>
      <c r="S168" s="87"/>
      <c r="T168" s="61"/>
      <c r="U168" s="62"/>
      <c r="V168" s="62"/>
      <c r="W168" s="63"/>
      <c r="X168" s="33"/>
      <c r="Y168" s="64"/>
      <c r="Z168" s="65"/>
      <c r="AA168" s="65"/>
      <c r="AB168" s="66"/>
      <c r="AC168" s="67"/>
      <c r="AD168" s="68"/>
      <c r="AE168" s="35"/>
      <c r="AF168" s="48"/>
      <c r="AG168" s="69"/>
      <c r="AH168" s="70"/>
      <c r="AI168" s="71"/>
      <c r="AJ168" s="71"/>
      <c r="AK168" s="70"/>
      <c r="AL168" s="71"/>
      <c r="AM168" s="71"/>
      <c r="AN168" s="71"/>
      <c r="AO168" s="71"/>
      <c r="AP168" s="34"/>
      <c r="AQ168" s="34"/>
      <c r="AR168" s="34"/>
      <c r="AS168" s="34"/>
      <c r="AT168" s="35"/>
      <c r="AU168" s="35"/>
      <c r="AV168" s="35"/>
      <c r="AW168" s="35"/>
      <c r="AX168" s="35"/>
      <c r="AY168" s="35"/>
      <c r="AZ168" s="35"/>
      <c r="BA168" s="35"/>
      <c r="BB168" s="35"/>
      <c r="BC168" s="35"/>
      <c r="BD168" s="35"/>
      <c r="BE168" s="35"/>
      <c r="BF168" s="35"/>
      <c r="BG168" s="35"/>
      <c r="BH168" s="131"/>
      <c r="BI168" s="35"/>
    </row>
    <row r="169" spans="1:61" ht="18" hidden="1" customHeight="1" x14ac:dyDescent="0.25">
      <c r="A169" s="86"/>
      <c r="B169" s="91"/>
      <c r="C169" s="92"/>
      <c r="D169" s="93"/>
      <c r="E169" s="91"/>
      <c r="F169" s="75"/>
      <c r="G169" s="76"/>
      <c r="H169" s="33"/>
      <c r="I169" s="86"/>
      <c r="J169" s="87"/>
      <c r="K169" s="88"/>
      <c r="L169" s="89"/>
      <c r="M169" s="89"/>
      <c r="N169" s="89"/>
      <c r="O169" s="89"/>
      <c r="P169" s="89"/>
      <c r="Q169" s="89"/>
      <c r="R169" s="90"/>
      <c r="S169" s="87"/>
      <c r="T169" s="61"/>
      <c r="U169" s="62"/>
      <c r="V169" s="62"/>
      <c r="W169" s="63"/>
      <c r="X169" s="33"/>
      <c r="Y169" s="64"/>
      <c r="Z169" s="65"/>
      <c r="AA169" s="65"/>
      <c r="AB169" s="66"/>
      <c r="AC169" s="67"/>
      <c r="AD169" s="68"/>
      <c r="AE169" s="35"/>
      <c r="AF169" s="48"/>
      <c r="AG169" s="69"/>
      <c r="AH169" s="70"/>
      <c r="AI169" s="71"/>
      <c r="AJ169" s="71"/>
      <c r="AK169" s="70"/>
      <c r="AL169" s="71"/>
      <c r="AM169" s="71"/>
      <c r="AN169" s="71"/>
      <c r="AO169" s="71"/>
      <c r="AP169" s="34"/>
      <c r="AQ169" s="34"/>
      <c r="AR169" s="34"/>
      <c r="AS169" s="34"/>
      <c r="AT169" s="35"/>
      <c r="AU169" s="35"/>
      <c r="AV169" s="35"/>
      <c r="AW169" s="35"/>
      <c r="AX169" s="35"/>
      <c r="AY169" s="35"/>
      <c r="AZ169" s="35"/>
      <c r="BA169" s="35"/>
      <c r="BB169" s="35"/>
      <c r="BC169" s="35"/>
      <c r="BD169" s="35"/>
      <c r="BE169" s="35"/>
      <c r="BF169" s="35"/>
      <c r="BG169" s="35"/>
      <c r="BH169" s="131"/>
      <c r="BI169" s="35"/>
    </row>
    <row r="170" spans="1:61" ht="18" hidden="1" customHeight="1" x14ac:dyDescent="0.25">
      <c r="A170" s="86"/>
      <c r="B170" s="91"/>
      <c r="C170" s="92"/>
      <c r="D170" s="93"/>
      <c r="E170" s="91"/>
      <c r="F170" s="75"/>
      <c r="G170" s="76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4"/>
      <c r="Z170" s="35"/>
      <c r="AA170" s="35"/>
      <c r="AB170" s="66"/>
      <c r="AC170" s="67"/>
      <c r="AD170" s="37"/>
      <c r="AE170" s="35"/>
      <c r="AF170" s="48"/>
      <c r="AG170" s="69"/>
      <c r="AH170" s="70"/>
      <c r="AI170" s="71"/>
      <c r="AJ170" s="71"/>
      <c r="AK170" s="70"/>
      <c r="AL170" s="71"/>
      <c r="AM170" s="71"/>
      <c r="AN170" s="71"/>
      <c r="AO170" s="71"/>
      <c r="AP170" s="34"/>
      <c r="AQ170" s="34"/>
      <c r="AR170" s="34"/>
      <c r="AS170" s="34"/>
      <c r="AT170" s="35"/>
      <c r="AU170" s="35"/>
      <c r="AV170" s="35"/>
      <c r="AW170" s="35"/>
      <c r="AX170" s="35"/>
      <c r="AY170" s="35"/>
      <c r="AZ170" s="35"/>
      <c r="BA170" s="35"/>
      <c r="BB170" s="35"/>
      <c r="BC170" s="35"/>
      <c r="BD170" s="35"/>
      <c r="BE170" s="35"/>
      <c r="BF170" s="35"/>
      <c r="BG170" s="35"/>
      <c r="BH170" s="131"/>
      <c r="BI170" s="35"/>
    </row>
    <row r="171" spans="1:61" ht="18" hidden="1" customHeight="1" x14ac:dyDescent="0.25">
      <c r="A171" s="86"/>
      <c r="B171" s="91"/>
      <c r="C171" s="92"/>
      <c r="D171" s="93"/>
      <c r="E171" s="91"/>
      <c r="F171" s="75"/>
      <c r="G171" s="76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4"/>
      <c r="Z171" s="35"/>
      <c r="AA171" s="35"/>
      <c r="AB171" s="36"/>
      <c r="AC171" s="36"/>
      <c r="AD171" s="37"/>
      <c r="AE171" s="35"/>
      <c r="AF171" s="48"/>
      <c r="AG171" s="69"/>
      <c r="AH171" s="70"/>
      <c r="AI171" s="71"/>
      <c r="AJ171" s="71"/>
      <c r="AK171" s="70"/>
      <c r="AL171" s="71"/>
      <c r="AM171" s="71"/>
      <c r="AN171" s="71"/>
      <c r="AO171" s="71"/>
      <c r="AP171" s="34"/>
      <c r="AQ171" s="34"/>
      <c r="AR171" s="34"/>
      <c r="AS171" s="34"/>
      <c r="AT171" s="35"/>
      <c r="AU171" s="49"/>
      <c r="AV171" s="35"/>
      <c r="AW171" s="35"/>
      <c r="AX171" s="35"/>
      <c r="AY171" s="35"/>
      <c r="AZ171" s="35"/>
      <c r="BA171" s="35"/>
      <c r="BB171" s="35"/>
      <c r="BC171" s="35"/>
      <c r="BD171" s="35"/>
      <c r="BE171" s="35"/>
      <c r="BF171" s="35"/>
      <c r="BG171" s="35"/>
      <c r="BH171" s="131"/>
      <c r="BI171" s="35"/>
    </row>
    <row r="172" spans="1:61" ht="18" hidden="1" customHeight="1" x14ac:dyDescent="0.25">
      <c r="A172" s="86"/>
      <c r="B172" s="91"/>
      <c r="C172" s="92"/>
      <c r="D172" s="93"/>
      <c r="E172" s="91"/>
      <c r="F172" s="75"/>
      <c r="G172" s="76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4"/>
      <c r="Z172" s="35"/>
      <c r="AA172" s="35"/>
      <c r="AB172" s="36"/>
      <c r="AC172" s="36"/>
      <c r="AD172" s="36"/>
      <c r="AE172" s="35"/>
      <c r="AF172" s="48"/>
      <c r="AG172" s="69"/>
      <c r="AH172" s="70"/>
      <c r="AI172" s="71"/>
      <c r="AJ172" s="71"/>
      <c r="AK172" s="70"/>
      <c r="AL172" s="71"/>
      <c r="AM172" s="71"/>
      <c r="AN172" s="71"/>
      <c r="AO172" s="71"/>
      <c r="AP172" s="34"/>
      <c r="AQ172" s="34"/>
      <c r="AR172" s="34"/>
      <c r="AS172" s="34"/>
      <c r="AT172" s="35"/>
      <c r="AU172" s="35"/>
      <c r="AV172" s="35"/>
      <c r="AW172" s="35"/>
      <c r="AX172" s="35"/>
      <c r="AY172" s="35"/>
      <c r="AZ172" s="35"/>
      <c r="BA172" s="35"/>
      <c r="BB172" s="35"/>
      <c r="BC172" s="35"/>
      <c r="BD172" s="77"/>
      <c r="BE172" s="35"/>
      <c r="BF172" s="35"/>
      <c r="BG172" s="35"/>
      <c r="BH172" s="131"/>
      <c r="BI172" s="35"/>
    </row>
    <row r="173" spans="1:61" ht="18" hidden="1" customHeight="1" x14ac:dyDescent="0.25">
      <c r="A173" s="86"/>
      <c r="B173" s="91"/>
      <c r="C173" s="92"/>
      <c r="D173" s="93"/>
      <c r="E173" s="91"/>
      <c r="F173" s="75"/>
      <c r="G173" s="76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4"/>
      <c r="Z173" s="35"/>
      <c r="AA173" s="35"/>
      <c r="AB173" s="36"/>
      <c r="AC173" s="36"/>
      <c r="AD173" s="37"/>
      <c r="AE173" s="35"/>
      <c r="AF173" s="48"/>
      <c r="AG173" s="69"/>
      <c r="AH173" s="70"/>
      <c r="AI173" s="71"/>
      <c r="AJ173" s="71"/>
      <c r="AK173" s="70"/>
      <c r="AL173" s="71"/>
      <c r="AM173" s="71"/>
      <c r="AN173" s="71"/>
      <c r="AO173" s="71"/>
      <c r="AP173" s="34"/>
      <c r="AQ173" s="34"/>
      <c r="AR173" s="34"/>
      <c r="AS173" s="34"/>
      <c r="AT173" s="35"/>
      <c r="AU173" s="35"/>
      <c r="AV173" s="35"/>
      <c r="AW173" s="35"/>
      <c r="AX173" s="35"/>
      <c r="AY173" s="35"/>
      <c r="AZ173" s="35"/>
      <c r="BA173" s="35"/>
      <c r="BB173" s="35"/>
      <c r="BC173" s="35"/>
      <c r="BD173" s="77"/>
      <c r="BE173" s="35"/>
      <c r="BF173" s="35"/>
      <c r="BG173" s="35"/>
      <c r="BH173" s="131"/>
      <c r="BI173" s="35"/>
    </row>
    <row r="174" spans="1:61" ht="18" hidden="1" customHeight="1" x14ac:dyDescent="0.25">
      <c r="A174" s="86"/>
      <c r="B174" s="91"/>
      <c r="C174" s="92"/>
      <c r="D174" s="93"/>
      <c r="E174" s="91"/>
      <c r="F174" s="75"/>
      <c r="G174" s="76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4"/>
      <c r="Z174" s="35"/>
      <c r="AA174" s="35"/>
      <c r="AB174" s="36"/>
      <c r="AC174" s="36"/>
      <c r="AD174" s="36"/>
      <c r="AE174" s="35"/>
      <c r="AF174" s="48"/>
      <c r="AG174" s="69"/>
      <c r="AH174" s="70"/>
      <c r="AI174" s="71"/>
      <c r="AJ174" s="71"/>
      <c r="AK174" s="70"/>
      <c r="AL174" s="71"/>
      <c r="AM174" s="71"/>
      <c r="AN174" s="71"/>
      <c r="AO174" s="71"/>
      <c r="AP174" s="34"/>
      <c r="AQ174" s="34"/>
      <c r="AR174" s="34"/>
      <c r="AS174" s="34"/>
      <c r="AT174" s="35"/>
      <c r="AU174" s="35"/>
      <c r="AV174" s="35"/>
      <c r="AW174" s="35"/>
      <c r="AX174" s="35"/>
      <c r="AY174" s="35"/>
      <c r="AZ174" s="35"/>
      <c r="BA174" s="35"/>
      <c r="BB174" s="35"/>
      <c r="BC174" s="35"/>
      <c r="BD174" s="77"/>
      <c r="BE174" s="35"/>
      <c r="BF174" s="35"/>
      <c r="BG174" s="35"/>
      <c r="BH174" s="131"/>
      <c r="BI174" s="35"/>
    </row>
    <row r="175" spans="1:61" ht="18" hidden="1" customHeight="1" x14ac:dyDescent="0.25">
      <c r="A175" s="86"/>
      <c r="B175" s="91"/>
      <c r="C175" s="92"/>
      <c r="D175" s="93"/>
      <c r="E175" s="91"/>
      <c r="F175" s="75"/>
      <c r="G175" s="76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4"/>
      <c r="Z175" s="35"/>
      <c r="AA175" s="35"/>
      <c r="AB175" s="36"/>
      <c r="AC175" s="36"/>
      <c r="AD175" s="36"/>
      <c r="AE175" s="35"/>
      <c r="AF175" s="48"/>
      <c r="AG175" s="69"/>
      <c r="AH175" s="70"/>
      <c r="AI175" s="71"/>
      <c r="AJ175" s="71"/>
      <c r="AK175" s="70"/>
      <c r="AL175" s="71"/>
      <c r="AM175" s="71"/>
      <c r="AN175" s="71"/>
      <c r="AO175" s="71"/>
      <c r="AP175" s="34"/>
      <c r="AQ175" s="34"/>
      <c r="AR175" s="34"/>
      <c r="AS175" s="34"/>
      <c r="AT175" s="35"/>
      <c r="AU175" s="35"/>
      <c r="AV175" s="35"/>
      <c r="AW175" s="35"/>
      <c r="AX175" s="35"/>
      <c r="AY175" s="35"/>
      <c r="AZ175" s="35"/>
      <c r="BA175" s="35"/>
      <c r="BB175" s="35"/>
      <c r="BC175" s="35"/>
      <c r="BD175" s="77"/>
      <c r="BE175" s="35"/>
      <c r="BF175" s="35"/>
      <c r="BG175" s="35"/>
      <c r="BH175" s="131"/>
      <c r="BI175" s="35"/>
    </row>
    <row r="176" spans="1:61" ht="18" hidden="1" customHeight="1" x14ac:dyDescent="0.25">
      <c r="A176" s="86"/>
      <c r="B176" s="91"/>
      <c r="C176" s="92"/>
      <c r="D176" s="93"/>
      <c r="E176" s="91"/>
      <c r="F176" s="75"/>
      <c r="G176" s="76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4"/>
      <c r="Z176" s="35"/>
      <c r="AA176" s="35"/>
      <c r="AB176" s="36"/>
      <c r="AC176" s="36"/>
      <c r="AD176" s="36"/>
      <c r="AE176" s="35"/>
      <c r="AF176" s="48"/>
      <c r="AG176" s="69"/>
      <c r="AH176" s="70"/>
      <c r="AI176" s="71"/>
      <c r="AJ176" s="71"/>
      <c r="AK176" s="70"/>
      <c r="AL176" s="71"/>
      <c r="AM176" s="71"/>
      <c r="AN176" s="71"/>
      <c r="AO176" s="71"/>
      <c r="AP176" s="34"/>
      <c r="AQ176" s="34"/>
      <c r="AR176" s="34"/>
      <c r="AS176" s="34"/>
      <c r="AT176" s="35"/>
      <c r="AU176" s="35"/>
      <c r="AV176" s="35"/>
      <c r="AW176" s="35"/>
      <c r="AX176" s="35"/>
      <c r="AY176" s="35"/>
      <c r="AZ176" s="35"/>
      <c r="BA176" s="35"/>
      <c r="BB176" s="78"/>
      <c r="BC176" s="78"/>
      <c r="BD176" s="77"/>
      <c r="BE176" s="35"/>
      <c r="BF176" s="35"/>
      <c r="BG176" s="35"/>
      <c r="BH176" s="131"/>
      <c r="BI176" s="35"/>
    </row>
    <row r="177" spans="1:61" ht="18" hidden="1" customHeight="1" x14ac:dyDescent="0.25">
      <c r="A177" s="86"/>
      <c r="B177" s="91"/>
      <c r="C177" s="92"/>
      <c r="D177" s="93"/>
      <c r="E177" s="91"/>
      <c r="F177" s="75"/>
      <c r="G177" s="76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4"/>
      <c r="Z177" s="35"/>
      <c r="AA177" s="35"/>
      <c r="AB177" s="36"/>
      <c r="AC177" s="36"/>
      <c r="AD177" s="37"/>
      <c r="AE177" s="35"/>
      <c r="AF177" s="48"/>
      <c r="AG177" s="69"/>
      <c r="AH177" s="70"/>
      <c r="AI177" s="71"/>
      <c r="AJ177" s="71"/>
      <c r="AK177" s="70"/>
      <c r="AL177" s="71"/>
      <c r="AM177" s="71"/>
      <c r="AN177" s="71"/>
      <c r="AO177" s="71"/>
      <c r="AP177" s="34"/>
      <c r="AQ177" s="34"/>
      <c r="AR177" s="34"/>
      <c r="AS177" s="34"/>
      <c r="AT177" s="35"/>
      <c r="AU177" s="35"/>
      <c r="AV177" s="35"/>
      <c r="AW177" s="35"/>
      <c r="AX177" s="35"/>
      <c r="AY177" s="35"/>
      <c r="AZ177" s="35"/>
      <c r="BA177" s="35"/>
      <c r="BB177" s="78"/>
      <c r="BC177" s="78"/>
      <c r="BD177" s="77"/>
      <c r="BE177" s="35"/>
      <c r="BF177" s="35"/>
      <c r="BG177" s="35"/>
      <c r="BH177" s="131"/>
      <c r="BI177" s="35"/>
    </row>
    <row r="178" spans="1:61" ht="18" hidden="1" customHeight="1" x14ac:dyDescent="0.25">
      <c r="A178" s="86"/>
      <c r="B178" s="91"/>
      <c r="C178" s="92"/>
      <c r="D178" s="93"/>
      <c r="E178" s="91"/>
      <c r="F178" s="75"/>
      <c r="G178" s="76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4"/>
      <c r="Z178" s="35"/>
      <c r="AA178" s="35"/>
      <c r="AB178" s="36"/>
      <c r="AC178" s="36"/>
      <c r="AD178" s="36"/>
      <c r="AE178" s="35"/>
      <c r="AF178" s="48"/>
      <c r="AG178" s="69"/>
      <c r="AH178" s="70"/>
      <c r="AI178" s="71"/>
      <c r="AJ178" s="71"/>
      <c r="AK178" s="70"/>
      <c r="AL178" s="71"/>
      <c r="AM178" s="71"/>
      <c r="AN178" s="71"/>
      <c r="AO178" s="71"/>
      <c r="AP178" s="34"/>
      <c r="AQ178" s="34"/>
      <c r="AR178" s="34"/>
      <c r="AS178" s="34"/>
      <c r="AT178" s="35"/>
      <c r="AU178" s="35"/>
      <c r="AV178" s="35"/>
      <c r="AW178" s="35"/>
      <c r="AX178" s="35"/>
      <c r="AY178" s="35"/>
      <c r="AZ178" s="35"/>
      <c r="BA178" s="35"/>
      <c r="BB178" s="35"/>
      <c r="BC178" s="35"/>
      <c r="BD178" s="35"/>
      <c r="BE178" s="35"/>
      <c r="BF178" s="35"/>
      <c r="BG178" s="35"/>
      <c r="BH178" s="131"/>
      <c r="BI178" s="35"/>
    </row>
    <row r="179" spans="1:61" ht="15" hidden="1" customHeight="1" x14ac:dyDescent="0.25">
      <c r="A179" s="79"/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4"/>
      <c r="Z179" s="35"/>
      <c r="AA179" s="35"/>
      <c r="AB179" s="36"/>
      <c r="AC179" s="36"/>
      <c r="AD179" s="36"/>
      <c r="AE179" s="35"/>
      <c r="AF179" s="34"/>
      <c r="AG179" s="80"/>
      <c r="AH179" s="35"/>
      <c r="AI179" s="81"/>
      <c r="AJ179" s="81"/>
      <c r="AK179" s="35"/>
      <c r="AL179" s="35"/>
      <c r="AM179" s="35"/>
      <c r="AN179" s="35"/>
      <c r="AO179" s="81"/>
      <c r="AP179" s="35"/>
      <c r="AQ179" s="35"/>
      <c r="AR179" s="35"/>
      <c r="AS179" s="35"/>
      <c r="AT179" s="35"/>
      <c r="AU179" s="35"/>
      <c r="AV179" s="35"/>
      <c r="AW179" s="35"/>
      <c r="AX179" s="35"/>
      <c r="AY179" s="35"/>
      <c r="AZ179" s="35"/>
      <c r="BA179" s="35"/>
      <c r="BB179" s="35"/>
      <c r="BC179" s="35"/>
      <c r="BD179" s="35"/>
      <c r="BE179" s="35"/>
      <c r="BF179" s="35"/>
      <c r="BG179" s="35"/>
      <c r="BH179" s="131"/>
      <c r="BI179" s="35"/>
    </row>
    <row r="180" spans="1:61" ht="18" hidden="1" customHeight="1" x14ac:dyDescent="0.25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6"/>
      <c r="Z180" s="14"/>
      <c r="AA180" s="14"/>
      <c r="AB180" s="31"/>
      <c r="AC180" s="31"/>
      <c r="AD180" s="31"/>
      <c r="AE180" s="14"/>
      <c r="AF180" s="16"/>
      <c r="AG180" s="14"/>
      <c r="AH180" s="14"/>
      <c r="AI180" s="14"/>
      <c r="AJ180" s="14"/>
      <c r="AK180" s="16"/>
      <c r="AL180" s="16"/>
      <c r="AM180" s="16"/>
      <c r="AN180" s="14"/>
      <c r="AO180" s="14"/>
      <c r="AP180" s="14"/>
      <c r="AQ180" s="14"/>
      <c r="AR180" s="16"/>
      <c r="AS180" s="16"/>
      <c r="AT180" s="14"/>
      <c r="AU180" s="31"/>
      <c r="AV180" s="14"/>
      <c r="AW180" s="14"/>
      <c r="AX180" s="14"/>
      <c r="AY180" s="14"/>
      <c r="AZ180" s="14"/>
      <c r="BA180" s="14"/>
      <c r="BB180" s="14"/>
      <c r="BC180" s="14"/>
      <c r="BD180" s="14"/>
      <c r="BE180" s="14"/>
      <c r="BF180" s="14"/>
      <c r="BG180" s="14"/>
      <c r="BH180" s="108"/>
      <c r="BI180" s="14"/>
    </row>
    <row r="181" spans="1:61" ht="18" hidden="1" customHeight="1" x14ac:dyDescent="0.25">
      <c r="A181" s="1"/>
      <c r="BH181" s="132"/>
    </row>
    <row r="182" spans="1:61" ht="18" hidden="1" customHeight="1" x14ac:dyDescent="0.25">
      <c r="I182" s="6"/>
      <c r="J182" s="7"/>
      <c r="R182" s="6"/>
      <c r="S182" s="7"/>
      <c r="BH182" s="132"/>
    </row>
    <row r="183" spans="1:61" ht="18" hidden="1" customHeight="1" x14ac:dyDescent="0.25">
      <c r="I183" s="8"/>
      <c r="J183" s="10"/>
      <c r="R183" s="8"/>
      <c r="S183" s="11"/>
      <c r="BH183" s="132"/>
    </row>
    <row r="184" spans="1:61" ht="18" hidden="1" customHeight="1" x14ac:dyDescent="0.25">
      <c r="I184" s="8"/>
      <c r="J184" s="10"/>
      <c r="R184" s="8"/>
      <c r="S184" s="11"/>
      <c r="BH184" s="132"/>
    </row>
    <row r="185" spans="1:61" ht="18" hidden="1" customHeight="1" x14ac:dyDescent="0.25">
      <c r="I185" s="8"/>
      <c r="J185" s="10"/>
      <c r="R185" s="8"/>
      <c r="S185" s="11"/>
      <c r="BH185" s="132"/>
    </row>
    <row r="186" spans="1:61" ht="18" hidden="1" customHeight="1" x14ac:dyDescent="0.25">
      <c r="I186" s="8"/>
      <c r="J186" s="10"/>
      <c r="R186" s="8"/>
      <c r="S186" s="13"/>
      <c r="BH186" s="132"/>
    </row>
    <row r="187" spans="1:61" ht="18" hidden="1" customHeight="1" x14ac:dyDescent="0.25">
      <c r="I187" s="8"/>
      <c r="J187" s="10"/>
      <c r="R187" s="8"/>
      <c r="S187" s="11"/>
      <c r="BH187" s="132"/>
    </row>
    <row r="188" spans="1:61" ht="18" hidden="1" customHeight="1" x14ac:dyDescent="0.25">
      <c r="I188" s="8"/>
      <c r="J188" s="10"/>
      <c r="R188" s="8"/>
      <c r="S188" s="11"/>
      <c r="BH188" s="132"/>
    </row>
    <row r="189" spans="1:61" ht="18" hidden="1" customHeight="1" x14ac:dyDescent="0.25">
      <c r="AR189"/>
      <c r="AS189"/>
      <c r="AU189" s="3"/>
      <c r="AV189" s="3"/>
      <c r="AX189" s="4"/>
      <c r="BH189" s="132"/>
    </row>
    <row r="190" spans="1:61" ht="18" hidden="1" customHeight="1" x14ac:dyDescent="0.25">
      <c r="A190" s="14"/>
      <c r="B190" s="14"/>
      <c r="C190" s="14"/>
      <c r="D190" s="14"/>
      <c r="E190" s="14"/>
      <c r="F190" s="14"/>
      <c r="G190" s="14"/>
      <c r="H190" s="14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7"/>
      <c r="AE190" s="16"/>
      <c r="AF190" s="16"/>
      <c r="AG190" s="15"/>
      <c r="AH190" s="15"/>
      <c r="AI190" s="15"/>
      <c r="AJ190" s="15"/>
      <c r="AK190" s="15"/>
      <c r="AL190" s="15"/>
      <c r="AM190" s="15"/>
      <c r="AN190" s="15"/>
      <c r="AO190" s="15"/>
      <c r="AP190" s="15"/>
      <c r="AQ190" s="16"/>
      <c r="AR190" s="18"/>
      <c r="AS190" s="16"/>
      <c r="AT190" s="16"/>
      <c r="AU190" s="19"/>
      <c r="AV190" s="18"/>
      <c r="AW190" s="18"/>
      <c r="AX190" s="18"/>
      <c r="AY190" s="18"/>
      <c r="AZ190" s="18"/>
      <c r="BA190" s="18"/>
      <c r="BB190" s="16"/>
      <c r="BC190" s="16"/>
      <c r="BD190" s="16"/>
      <c r="BE190" s="16"/>
      <c r="BF190" s="16"/>
      <c r="BG190" s="14"/>
      <c r="BH190" s="107"/>
      <c r="BI190" s="14"/>
    </row>
    <row r="191" spans="1:61" ht="18" hidden="1" customHeight="1" x14ac:dyDescent="0.25">
      <c r="A191" s="14"/>
      <c r="B191" s="14"/>
      <c r="C191" s="14"/>
      <c r="D191" s="14"/>
      <c r="E191" s="14"/>
      <c r="F191" s="14"/>
      <c r="G191" s="14"/>
      <c r="H191" s="14"/>
      <c r="I191" s="15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20"/>
      <c r="Z191" s="21"/>
      <c r="AA191" s="22"/>
      <c r="AB191" s="23"/>
      <c r="AC191" s="24"/>
      <c r="AD191" s="25"/>
      <c r="AE191" s="16"/>
      <c r="AF191" s="16"/>
      <c r="AG191" s="18"/>
      <c r="AH191" s="16"/>
      <c r="AI191" s="16"/>
      <c r="AJ191" s="16"/>
      <c r="AK191" s="14"/>
      <c r="AL191" s="14"/>
      <c r="AM191" s="14"/>
      <c r="AN191" s="16"/>
      <c r="AO191" s="16"/>
      <c r="AP191" s="26"/>
      <c r="AQ191" s="22"/>
      <c r="AR191" s="27"/>
      <c r="AS191" s="22"/>
      <c r="AT191" s="22"/>
      <c r="AU191" s="18"/>
      <c r="AV191" s="28"/>
      <c r="AW191" s="28"/>
      <c r="AX191" s="28"/>
      <c r="AY191" s="28"/>
      <c r="AZ191" s="28"/>
      <c r="BA191" s="28"/>
      <c r="BB191" s="28"/>
      <c r="BC191" s="22"/>
      <c r="BD191" s="22"/>
      <c r="BE191" s="29"/>
      <c r="BF191" s="29"/>
      <c r="BG191" s="18"/>
      <c r="BH191" s="133"/>
      <c r="BI191" s="14"/>
    </row>
    <row r="192" spans="1:61" ht="18" hidden="1" customHeight="1" x14ac:dyDescent="0.25">
      <c r="A192" s="14"/>
      <c r="B192" s="14"/>
      <c r="C192" s="14"/>
      <c r="D192" s="14"/>
      <c r="E192" s="14"/>
      <c r="F192" s="14"/>
      <c r="G192" s="14"/>
      <c r="H192" s="14"/>
      <c r="I192" s="15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20"/>
      <c r="Z192" s="21"/>
      <c r="AA192" s="22"/>
      <c r="AB192" s="23"/>
      <c r="AC192" s="24"/>
      <c r="AD192" s="25"/>
      <c r="AE192" s="16"/>
      <c r="AF192" s="16"/>
      <c r="AG192" s="18"/>
      <c r="AH192" s="16"/>
      <c r="AI192" s="16"/>
      <c r="AJ192" s="16"/>
      <c r="AK192" s="14"/>
      <c r="AL192" s="14"/>
      <c r="AM192" s="14"/>
      <c r="AN192" s="16"/>
      <c r="AO192" s="16"/>
      <c r="AP192" s="26"/>
      <c r="AQ192" s="22"/>
      <c r="AR192" s="27"/>
      <c r="AS192" s="22"/>
      <c r="AT192" s="22"/>
      <c r="AU192" s="18"/>
      <c r="AV192" s="28"/>
      <c r="AW192" s="28"/>
      <c r="AX192" s="28"/>
      <c r="AY192" s="28"/>
      <c r="AZ192" s="28"/>
      <c r="BA192" s="28"/>
      <c r="BB192" s="28"/>
      <c r="BC192" s="22"/>
      <c r="BD192" s="22"/>
      <c r="BE192" s="29"/>
      <c r="BF192" s="29"/>
      <c r="BG192" s="18"/>
      <c r="BH192" s="133"/>
      <c r="BI192" s="14"/>
    </row>
    <row r="193" spans="1:61" ht="18" hidden="1" customHeight="1" x14ac:dyDescent="0.25">
      <c r="A193" s="14"/>
      <c r="B193" s="14"/>
      <c r="C193" s="14"/>
      <c r="D193" s="14"/>
      <c r="E193" s="14"/>
      <c r="F193" s="14"/>
      <c r="G193" s="14"/>
      <c r="H193" s="14"/>
      <c r="I193" s="15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20"/>
      <c r="Z193" s="21"/>
      <c r="AA193" s="22"/>
      <c r="AB193" s="23"/>
      <c r="AC193" s="24"/>
      <c r="AD193" s="25"/>
      <c r="AE193" s="16"/>
      <c r="AF193" s="16"/>
      <c r="AG193" s="18"/>
      <c r="AH193" s="16"/>
      <c r="AI193" s="16"/>
      <c r="AJ193" s="16"/>
      <c r="AK193" s="14"/>
      <c r="AL193" s="14"/>
      <c r="AM193" s="14"/>
      <c r="AN193" s="16"/>
      <c r="AO193" s="16"/>
      <c r="AP193" s="26"/>
      <c r="AQ193" s="22"/>
      <c r="AR193" s="27"/>
      <c r="AS193" s="22"/>
      <c r="AT193" s="22"/>
      <c r="AU193" s="18"/>
      <c r="AV193" s="28"/>
      <c r="AW193" s="28"/>
      <c r="AX193" s="28"/>
      <c r="AY193" s="28"/>
      <c r="AZ193" s="28"/>
      <c r="BA193" s="28"/>
      <c r="BB193" s="28"/>
      <c r="BC193" s="22"/>
      <c r="BD193" s="22"/>
      <c r="BE193" s="29"/>
      <c r="BF193" s="29"/>
      <c r="BG193" s="18"/>
      <c r="BH193" s="133"/>
      <c r="BI193" s="14"/>
    </row>
    <row r="194" spans="1:61" ht="18" hidden="1" customHeight="1" x14ac:dyDescent="0.25">
      <c r="A194" s="14"/>
      <c r="B194" s="14"/>
      <c r="C194" s="14"/>
      <c r="D194" s="14"/>
      <c r="E194" s="14"/>
      <c r="F194" s="14"/>
      <c r="G194" s="14"/>
      <c r="H194" s="14"/>
      <c r="I194" s="15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20"/>
      <c r="Z194" s="21"/>
      <c r="AA194" s="22"/>
      <c r="AB194" s="23"/>
      <c r="AC194" s="24"/>
      <c r="AD194" s="25"/>
      <c r="AE194" s="16"/>
      <c r="AF194" s="16"/>
      <c r="AG194" s="18"/>
      <c r="AH194" s="16"/>
      <c r="AI194" s="16"/>
      <c r="AJ194" s="16"/>
      <c r="AK194" s="14"/>
      <c r="AL194" s="14"/>
      <c r="AM194" s="14"/>
      <c r="AN194" s="16"/>
      <c r="AO194" s="16"/>
      <c r="AP194" s="26"/>
      <c r="AQ194" s="22"/>
      <c r="AR194" s="27"/>
      <c r="AS194" s="22"/>
      <c r="AT194" s="22"/>
      <c r="AU194" s="18"/>
      <c r="AV194" s="28"/>
      <c r="AW194" s="28"/>
      <c r="AX194" s="28"/>
      <c r="AY194" s="28"/>
      <c r="AZ194" s="28"/>
      <c r="BA194" s="28"/>
      <c r="BB194" s="30"/>
      <c r="BC194" s="22"/>
      <c r="BD194" s="22"/>
      <c r="BE194" s="29"/>
      <c r="BF194" s="29"/>
      <c r="BG194" s="18"/>
      <c r="BH194" s="133"/>
      <c r="BI194" s="14"/>
    </row>
    <row r="195" spans="1:61" ht="18" hidden="1" customHeight="1" x14ac:dyDescent="0.25">
      <c r="A195" s="14"/>
      <c r="B195" s="14"/>
      <c r="C195" s="14"/>
      <c r="D195" s="14"/>
      <c r="E195" s="14"/>
      <c r="F195" s="14"/>
      <c r="G195" s="14"/>
      <c r="H195" s="14"/>
      <c r="I195" s="15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20"/>
      <c r="Z195" s="21"/>
      <c r="AA195" s="22"/>
      <c r="AB195" s="23"/>
      <c r="AC195" s="24"/>
      <c r="AD195" s="25"/>
      <c r="AE195" s="16"/>
      <c r="AF195" s="16"/>
      <c r="AG195" s="18"/>
      <c r="AH195" s="16"/>
      <c r="AI195" s="16"/>
      <c r="AJ195" s="16"/>
      <c r="AK195" s="14"/>
      <c r="AL195" s="14"/>
      <c r="AM195" s="14"/>
      <c r="AN195" s="16"/>
      <c r="AO195" s="16"/>
      <c r="AP195" s="26"/>
      <c r="AQ195" s="22"/>
      <c r="AR195" s="27"/>
      <c r="AS195" s="22"/>
      <c r="AT195" s="22"/>
      <c r="AU195" s="18"/>
      <c r="AV195" s="28"/>
      <c r="AW195" s="28"/>
      <c r="AX195" s="28"/>
      <c r="AY195" s="28"/>
      <c r="AZ195" s="28"/>
      <c r="BA195" s="28"/>
      <c r="BB195" s="30"/>
      <c r="BC195" s="22"/>
      <c r="BD195" s="22"/>
      <c r="BE195" s="29"/>
      <c r="BF195" s="29"/>
      <c r="BG195" s="18"/>
      <c r="BH195" s="133"/>
      <c r="BI195" s="14"/>
    </row>
    <row r="196" spans="1:61" ht="18" hidden="1" customHeight="1" x14ac:dyDescent="0.25">
      <c r="A196" s="14"/>
      <c r="B196" s="14"/>
      <c r="C196" s="14"/>
      <c r="D196" s="14"/>
      <c r="E196" s="14"/>
      <c r="F196" s="14"/>
      <c r="G196" s="14"/>
      <c r="H196" s="14"/>
      <c r="I196" s="15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20"/>
      <c r="Z196" s="21"/>
      <c r="AA196" s="22"/>
      <c r="AB196" s="23"/>
      <c r="AC196" s="24"/>
      <c r="AD196" s="25"/>
      <c r="AE196" s="16"/>
      <c r="AF196" s="16"/>
      <c r="AG196" s="18"/>
      <c r="AH196" s="16"/>
      <c r="AI196" s="16"/>
      <c r="AJ196" s="16"/>
      <c r="AK196" s="14"/>
      <c r="AL196" s="14"/>
      <c r="AM196" s="14"/>
      <c r="AN196" s="16"/>
      <c r="AO196" s="16"/>
      <c r="AP196" s="26"/>
      <c r="AQ196" s="22"/>
      <c r="AR196" s="27"/>
      <c r="AS196" s="22"/>
      <c r="AT196" s="22"/>
      <c r="AU196" s="18"/>
      <c r="AV196" s="28"/>
      <c r="AW196" s="28"/>
      <c r="AX196" s="28"/>
      <c r="AY196" s="28"/>
      <c r="AZ196" s="28"/>
      <c r="BA196" s="28"/>
      <c r="BB196" s="30"/>
      <c r="BC196" s="22"/>
      <c r="BD196" s="22"/>
      <c r="BE196" s="29"/>
      <c r="BF196" s="29"/>
      <c r="BG196" s="18"/>
      <c r="BH196" s="133"/>
      <c r="BI196" s="14"/>
    </row>
    <row r="197" spans="1:61" ht="18" hidden="1" customHeight="1" x14ac:dyDescent="0.25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6"/>
      <c r="M197" s="16"/>
      <c r="N197" s="16"/>
      <c r="O197" s="16"/>
      <c r="P197" s="14"/>
      <c r="Q197" s="14"/>
      <c r="R197" s="14"/>
      <c r="S197" s="14"/>
      <c r="T197" s="14"/>
      <c r="U197" s="14"/>
      <c r="V197" s="14"/>
      <c r="W197" s="14"/>
      <c r="X197" s="14"/>
      <c r="Y197" s="16"/>
      <c r="Z197" s="14"/>
      <c r="AA197" s="14"/>
      <c r="AB197" s="23"/>
      <c r="AC197" s="31"/>
      <c r="AD197" s="32"/>
      <c r="AE197" s="14"/>
      <c r="AF197" s="16"/>
      <c r="AG197" s="16"/>
      <c r="AH197" s="16"/>
      <c r="AI197" s="16"/>
      <c r="AJ197" s="14"/>
      <c r="AK197" s="14"/>
      <c r="AL197" s="14"/>
      <c r="AM197" s="14"/>
      <c r="AN197" s="16"/>
      <c r="AO197" s="16"/>
      <c r="AP197" s="14"/>
      <c r="AQ197" s="14"/>
      <c r="AR197" s="14"/>
      <c r="AS197" s="14"/>
      <c r="AT197" s="14"/>
      <c r="AU197" s="31"/>
      <c r="AV197" s="14"/>
      <c r="AW197" s="14"/>
      <c r="AX197" s="14"/>
      <c r="AY197" s="14"/>
      <c r="AZ197" s="14"/>
      <c r="BA197" s="14"/>
      <c r="BB197" s="14"/>
      <c r="BC197" s="14"/>
      <c r="BD197" s="14"/>
      <c r="BE197" s="14"/>
      <c r="BF197" s="14"/>
      <c r="BG197" s="18"/>
      <c r="BH197" s="108"/>
      <c r="BI197" s="14"/>
    </row>
    <row r="198" spans="1:61" ht="15" hidden="1" customHeight="1" x14ac:dyDescent="0.25">
      <c r="A198" s="33"/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4"/>
      <c r="Z198" s="35"/>
      <c r="AA198" s="35"/>
      <c r="AB198" s="36"/>
      <c r="AC198" s="36"/>
      <c r="AD198" s="37"/>
      <c r="AE198" s="35"/>
      <c r="AF198" s="34"/>
      <c r="AG198" s="38"/>
      <c r="AH198" s="35"/>
      <c r="AI198" s="35"/>
      <c r="AJ198" s="35"/>
      <c r="AK198" s="35"/>
      <c r="AL198" s="35"/>
      <c r="AM198" s="35"/>
      <c r="AN198" s="35"/>
      <c r="AO198" s="35"/>
      <c r="AP198" s="35"/>
      <c r="AQ198" s="35"/>
      <c r="AR198" s="35"/>
      <c r="AS198" s="35"/>
      <c r="AT198" s="35"/>
      <c r="AU198" s="35"/>
      <c r="AV198" s="35"/>
      <c r="AW198" s="35"/>
      <c r="AX198" s="35"/>
      <c r="AY198" s="35"/>
      <c r="AZ198" s="35"/>
      <c r="BA198" s="35"/>
      <c r="BB198" s="35"/>
      <c r="BC198" s="35"/>
      <c r="BD198" s="35"/>
      <c r="BE198" s="35"/>
      <c r="BF198" s="35"/>
      <c r="BG198" s="35"/>
      <c r="BH198" s="131"/>
      <c r="BI198" s="35"/>
    </row>
    <row r="199" spans="1:61" ht="18" hidden="1" customHeight="1" x14ac:dyDescent="0.25">
      <c r="A199" s="39"/>
      <c r="B199" s="39"/>
      <c r="C199" s="177"/>
      <c r="D199" s="178"/>
      <c r="E199" s="39"/>
      <c r="F199" s="179"/>
      <c r="G199" s="180"/>
      <c r="H199" s="40"/>
      <c r="I199" s="39"/>
      <c r="J199" s="39"/>
      <c r="K199" s="41"/>
      <c r="L199" s="42"/>
      <c r="M199" s="42"/>
      <c r="N199" s="42"/>
      <c r="O199" s="42"/>
      <c r="P199" s="42"/>
      <c r="Q199" s="43"/>
      <c r="R199" s="44"/>
      <c r="S199" s="39"/>
      <c r="T199" s="41"/>
      <c r="U199" s="42"/>
      <c r="V199" s="43"/>
      <c r="W199" s="44"/>
      <c r="X199" s="40"/>
      <c r="Y199" s="34"/>
      <c r="Z199" s="34"/>
      <c r="AA199" s="34"/>
      <c r="AB199" s="34"/>
      <c r="AC199" s="34"/>
      <c r="AD199" s="45"/>
      <c r="AE199" s="34"/>
      <c r="AF199" s="46"/>
      <c r="AG199" s="47"/>
      <c r="AH199" s="46"/>
      <c r="AI199" s="48"/>
      <c r="AJ199" s="48"/>
      <c r="AK199" s="48"/>
      <c r="AL199" s="48"/>
      <c r="AM199" s="48"/>
      <c r="AN199" s="48"/>
      <c r="AO199" s="48"/>
      <c r="AP199" s="34"/>
      <c r="AQ199" s="34"/>
      <c r="AR199" s="34"/>
      <c r="AS199" s="34"/>
      <c r="AT199" s="34"/>
      <c r="AU199" s="49"/>
      <c r="AV199" s="35"/>
      <c r="AW199" s="35"/>
      <c r="AX199" s="35"/>
      <c r="AY199" s="35"/>
      <c r="AZ199" s="35"/>
      <c r="BA199" s="35"/>
      <c r="BB199" s="34"/>
      <c r="BC199" s="34"/>
      <c r="BD199" s="34"/>
      <c r="BE199" s="34"/>
      <c r="BF199" s="34"/>
      <c r="BG199" s="34"/>
      <c r="BH199" s="130"/>
      <c r="BI199" s="34"/>
    </row>
    <row r="200" spans="1:61" ht="18" hidden="1" customHeight="1" x14ac:dyDescent="0.25">
      <c r="A200" s="94"/>
      <c r="B200" s="95"/>
      <c r="C200" s="96"/>
      <c r="D200" s="97"/>
      <c r="E200" s="95"/>
      <c r="F200" s="54"/>
      <c r="G200" s="55"/>
      <c r="H200" s="33"/>
      <c r="I200" s="98"/>
      <c r="J200" s="99"/>
      <c r="K200" s="100"/>
      <c r="L200" s="101"/>
      <c r="M200" s="101"/>
      <c r="N200" s="101"/>
      <c r="O200" s="101"/>
      <c r="P200" s="101"/>
      <c r="Q200" s="101"/>
      <c r="R200" s="102"/>
      <c r="S200" s="99"/>
      <c r="T200" s="61"/>
      <c r="U200" s="62"/>
      <c r="V200" s="62"/>
      <c r="W200" s="63"/>
      <c r="X200" s="33"/>
      <c r="Y200" s="64"/>
      <c r="Z200" s="65"/>
      <c r="AA200" s="65"/>
      <c r="AB200" s="66"/>
      <c r="AC200" s="67"/>
      <c r="AD200" s="68"/>
      <c r="AE200" s="35"/>
      <c r="AF200" s="48"/>
      <c r="AG200" s="69"/>
      <c r="AH200" s="70"/>
      <c r="AI200" s="71"/>
      <c r="AJ200" s="71"/>
      <c r="AK200" s="70"/>
      <c r="AL200" s="71"/>
      <c r="AM200" s="71"/>
      <c r="AN200" s="71"/>
      <c r="AO200" s="71"/>
      <c r="AP200" s="34"/>
      <c r="AQ200" s="34"/>
      <c r="AR200" s="34"/>
      <c r="AS200" s="34"/>
      <c r="AT200" s="35"/>
      <c r="AU200" s="35"/>
      <c r="AV200" s="35"/>
      <c r="AW200" s="35"/>
      <c r="AX200" s="35"/>
      <c r="AY200" s="35"/>
      <c r="AZ200" s="35"/>
      <c r="BA200" s="35"/>
      <c r="BB200" s="35"/>
      <c r="BC200" s="35"/>
      <c r="BD200" s="35"/>
      <c r="BE200" s="35"/>
      <c r="BF200" s="35"/>
      <c r="BG200" s="35"/>
      <c r="BH200" s="131"/>
      <c r="BI200" s="35"/>
    </row>
    <row r="201" spans="1:61" ht="18" hidden="1" customHeight="1" x14ac:dyDescent="0.25">
      <c r="A201" s="98"/>
      <c r="B201" s="103"/>
      <c r="C201" s="104"/>
      <c r="D201" s="105"/>
      <c r="E201" s="103"/>
      <c r="F201" s="75"/>
      <c r="G201" s="76"/>
      <c r="H201" s="33"/>
      <c r="I201" s="98"/>
      <c r="J201" s="99"/>
      <c r="K201" s="100"/>
      <c r="L201" s="101"/>
      <c r="M201" s="101"/>
      <c r="N201" s="101"/>
      <c r="O201" s="101"/>
      <c r="P201" s="101"/>
      <c r="Q201" s="101"/>
      <c r="R201" s="102"/>
      <c r="S201" s="99"/>
      <c r="T201" s="61"/>
      <c r="U201" s="62"/>
      <c r="V201" s="62"/>
      <c r="W201" s="63"/>
      <c r="X201" s="33"/>
      <c r="Y201" s="64"/>
      <c r="Z201" s="65"/>
      <c r="AA201" s="65"/>
      <c r="AB201" s="66"/>
      <c r="AC201" s="67"/>
      <c r="AD201" s="68"/>
      <c r="AE201" s="35"/>
      <c r="AF201" s="48"/>
      <c r="AG201" s="69"/>
      <c r="AH201" s="70"/>
      <c r="AI201" s="71"/>
      <c r="AJ201" s="71"/>
      <c r="AK201" s="70"/>
      <c r="AL201" s="71"/>
      <c r="AM201" s="71"/>
      <c r="AN201" s="71"/>
      <c r="AO201" s="71"/>
      <c r="AP201" s="34"/>
      <c r="AQ201" s="34"/>
      <c r="AR201" s="34"/>
      <c r="AS201" s="34"/>
      <c r="AT201" s="35"/>
      <c r="AU201" s="35"/>
      <c r="AV201" s="35"/>
      <c r="AW201" s="35"/>
      <c r="AX201" s="35"/>
      <c r="AY201" s="35"/>
      <c r="AZ201" s="35"/>
      <c r="BA201" s="35"/>
      <c r="BB201" s="35"/>
      <c r="BC201" s="35"/>
      <c r="BD201" s="35"/>
      <c r="BE201" s="35"/>
      <c r="BF201" s="35"/>
      <c r="BG201" s="35"/>
      <c r="BH201" s="131"/>
      <c r="BI201" s="35"/>
    </row>
    <row r="202" spans="1:61" ht="18" hidden="1" customHeight="1" x14ac:dyDescent="0.25">
      <c r="A202" s="98"/>
      <c r="B202" s="103"/>
      <c r="C202" s="104"/>
      <c r="D202" s="105"/>
      <c r="E202" s="103"/>
      <c r="F202" s="75"/>
      <c r="G202" s="76"/>
      <c r="H202" s="33"/>
      <c r="I202" s="98"/>
      <c r="J202" s="99"/>
      <c r="K202" s="100"/>
      <c r="L202" s="101"/>
      <c r="M202" s="101"/>
      <c r="N202" s="101"/>
      <c r="O202" s="101"/>
      <c r="P202" s="101"/>
      <c r="Q202" s="101"/>
      <c r="R202" s="102"/>
      <c r="S202" s="99"/>
      <c r="T202" s="61"/>
      <c r="U202" s="62"/>
      <c r="V202" s="62"/>
      <c r="W202" s="63"/>
      <c r="X202" s="33"/>
      <c r="Y202" s="64"/>
      <c r="Z202" s="65"/>
      <c r="AA202" s="65"/>
      <c r="AB202" s="66"/>
      <c r="AC202" s="67"/>
      <c r="AD202" s="68"/>
      <c r="AE202" s="35"/>
      <c r="AF202" s="48"/>
      <c r="AG202" s="69"/>
      <c r="AH202" s="70"/>
      <c r="AI202" s="71"/>
      <c r="AJ202" s="71"/>
      <c r="AK202" s="70"/>
      <c r="AL202" s="71"/>
      <c r="AM202" s="71"/>
      <c r="AN202" s="71"/>
      <c r="AO202" s="71"/>
      <c r="AP202" s="34"/>
      <c r="AQ202" s="34"/>
      <c r="AR202" s="34"/>
      <c r="AS202" s="34"/>
      <c r="AT202" s="35"/>
      <c r="AU202" s="35"/>
      <c r="AV202" s="35"/>
      <c r="AW202" s="35"/>
      <c r="AX202" s="35"/>
      <c r="AY202" s="35"/>
      <c r="AZ202" s="35"/>
      <c r="BA202" s="35"/>
      <c r="BB202" s="35"/>
      <c r="BC202" s="35"/>
      <c r="BD202" s="35"/>
      <c r="BE202" s="35"/>
      <c r="BF202" s="35"/>
      <c r="BG202" s="35"/>
      <c r="BH202" s="131"/>
      <c r="BI202" s="35"/>
    </row>
    <row r="203" spans="1:61" ht="18" hidden="1" customHeight="1" x14ac:dyDescent="0.25">
      <c r="A203" s="98"/>
      <c r="B203" s="103"/>
      <c r="C203" s="104"/>
      <c r="D203" s="105"/>
      <c r="E203" s="103"/>
      <c r="F203" s="75"/>
      <c r="G203" s="76"/>
      <c r="H203" s="33"/>
      <c r="I203" s="98"/>
      <c r="J203" s="99"/>
      <c r="K203" s="100"/>
      <c r="L203" s="101"/>
      <c r="M203" s="101"/>
      <c r="N203" s="101"/>
      <c r="O203" s="101"/>
      <c r="P203" s="101"/>
      <c r="Q203" s="101"/>
      <c r="R203" s="102"/>
      <c r="S203" s="99"/>
      <c r="T203" s="61"/>
      <c r="U203" s="62"/>
      <c r="V203" s="62"/>
      <c r="W203" s="63"/>
      <c r="X203" s="33"/>
      <c r="Y203" s="64"/>
      <c r="Z203" s="65"/>
      <c r="AA203" s="65"/>
      <c r="AB203" s="66"/>
      <c r="AC203" s="67"/>
      <c r="AD203" s="68"/>
      <c r="AE203" s="35"/>
      <c r="AF203" s="48"/>
      <c r="AG203" s="69"/>
      <c r="AH203" s="70"/>
      <c r="AI203" s="71"/>
      <c r="AJ203" s="71"/>
      <c r="AK203" s="70"/>
      <c r="AL203" s="71"/>
      <c r="AM203" s="71"/>
      <c r="AN203" s="71"/>
      <c r="AO203" s="71"/>
      <c r="AP203" s="34"/>
      <c r="AQ203" s="34"/>
      <c r="AR203" s="34"/>
      <c r="AS203" s="34"/>
      <c r="AT203" s="35"/>
      <c r="AU203" s="35"/>
      <c r="AV203" s="35"/>
      <c r="AW203" s="35"/>
      <c r="AX203" s="35"/>
      <c r="AY203" s="35"/>
      <c r="AZ203" s="35"/>
      <c r="BA203" s="35"/>
      <c r="BB203" s="35"/>
      <c r="BC203" s="35"/>
      <c r="BD203" s="35"/>
      <c r="BE203" s="35"/>
      <c r="BF203" s="35"/>
      <c r="BG203" s="35"/>
      <c r="BH203" s="131"/>
      <c r="BI203" s="35"/>
    </row>
    <row r="204" spans="1:61" ht="18" hidden="1" customHeight="1" x14ac:dyDescent="0.25">
      <c r="A204" s="98"/>
      <c r="B204" s="103"/>
      <c r="C204" s="104"/>
      <c r="D204" s="105"/>
      <c r="E204" s="103"/>
      <c r="F204" s="75"/>
      <c r="G204" s="76"/>
      <c r="H204" s="33"/>
      <c r="I204" s="98"/>
      <c r="J204" s="99"/>
      <c r="K204" s="100"/>
      <c r="L204" s="101"/>
      <c r="M204" s="101"/>
      <c r="N204" s="101"/>
      <c r="O204" s="101"/>
      <c r="P204" s="101"/>
      <c r="Q204" s="101"/>
      <c r="R204" s="102"/>
      <c r="S204" s="99"/>
      <c r="T204" s="61"/>
      <c r="U204" s="62"/>
      <c r="V204" s="62"/>
      <c r="W204" s="63"/>
      <c r="X204" s="33"/>
      <c r="Y204" s="64"/>
      <c r="Z204" s="65"/>
      <c r="AA204" s="65"/>
      <c r="AB204" s="66"/>
      <c r="AC204" s="67"/>
      <c r="AD204" s="68"/>
      <c r="AE204" s="35"/>
      <c r="AF204" s="48"/>
      <c r="AG204" s="69"/>
      <c r="AH204" s="70"/>
      <c r="AI204" s="71"/>
      <c r="AJ204" s="71"/>
      <c r="AK204" s="70"/>
      <c r="AL204" s="71"/>
      <c r="AM204" s="71"/>
      <c r="AN204" s="71"/>
      <c r="AO204" s="71"/>
      <c r="AP204" s="34"/>
      <c r="AQ204" s="34"/>
      <c r="AR204" s="34"/>
      <c r="AS204" s="34"/>
      <c r="AT204" s="35"/>
      <c r="AU204" s="35"/>
      <c r="AV204" s="35"/>
      <c r="AW204" s="35"/>
      <c r="AX204" s="35"/>
      <c r="AY204" s="35"/>
      <c r="AZ204" s="35"/>
      <c r="BA204" s="35"/>
      <c r="BB204" s="35"/>
      <c r="BC204" s="35"/>
      <c r="BD204" s="35"/>
      <c r="BE204" s="35"/>
      <c r="BF204" s="35"/>
      <c r="BG204" s="35"/>
      <c r="BH204" s="131"/>
      <c r="BI204" s="35"/>
    </row>
    <row r="205" spans="1:61" ht="18" hidden="1" customHeight="1" x14ac:dyDescent="0.25">
      <c r="A205" s="98"/>
      <c r="B205" s="103"/>
      <c r="C205" s="104"/>
      <c r="D205" s="105"/>
      <c r="E205" s="103"/>
      <c r="F205" s="75"/>
      <c r="G205" s="76"/>
      <c r="H205" s="33"/>
      <c r="I205" s="98"/>
      <c r="J205" s="99"/>
      <c r="K205" s="100"/>
      <c r="L205" s="101"/>
      <c r="M205" s="101"/>
      <c r="N205" s="101"/>
      <c r="O205" s="101"/>
      <c r="P205" s="101"/>
      <c r="Q205" s="101"/>
      <c r="R205" s="102"/>
      <c r="S205" s="99"/>
      <c r="T205" s="61"/>
      <c r="U205" s="62"/>
      <c r="V205" s="62"/>
      <c r="W205" s="63"/>
      <c r="X205" s="33"/>
      <c r="Y205" s="64"/>
      <c r="Z205" s="65"/>
      <c r="AA205" s="65"/>
      <c r="AB205" s="66"/>
      <c r="AC205" s="67"/>
      <c r="AD205" s="68"/>
      <c r="AE205" s="35"/>
      <c r="AF205" s="48"/>
      <c r="AG205" s="69"/>
      <c r="AH205" s="70"/>
      <c r="AI205" s="71"/>
      <c r="AJ205" s="71"/>
      <c r="AK205" s="70"/>
      <c r="AL205" s="71"/>
      <c r="AM205" s="71"/>
      <c r="AN205" s="71"/>
      <c r="AO205" s="71"/>
      <c r="AP205" s="34"/>
      <c r="AQ205" s="34"/>
      <c r="AR205" s="34"/>
      <c r="AS205" s="34"/>
      <c r="AT205" s="35"/>
      <c r="AU205" s="35"/>
      <c r="AV205" s="35"/>
      <c r="AW205" s="35"/>
      <c r="AX205" s="35"/>
      <c r="AY205" s="35"/>
      <c r="AZ205" s="35"/>
      <c r="BA205" s="35"/>
      <c r="BB205" s="131"/>
      <c r="BC205" s="131"/>
      <c r="BD205" s="131"/>
      <c r="BE205" s="131"/>
      <c r="BF205" s="131"/>
      <c r="BG205" s="134"/>
      <c r="BH205" s="131"/>
      <c r="BI205" s="35"/>
    </row>
    <row r="206" spans="1:61" ht="18" hidden="1" customHeight="1" x14ac:dyDescent="0.25">
      <c r="A206" s="98"/>
      <c r="B206" s="103"/>
      <c r="C206" s="104"/>
      <c r="D206" s="105"/>
      <c r="E206" s="103"/>
      <c r="F206" s="75"/>
      <c r="G206" s="76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4"/>
      <c r="Z206" s="35"/>
      <c r="AA206" s="35"/>
      <c r="AB206" s="66"/>
      <c r="AC206" s="67"/>
      <c r="AD206" s="37"/>
      <c r="AE206" s="35"/>
      <c r="AF206" s="48"/>
      <c r="AG206" s="69"/>
      <c r="AH206" s="70"/>
      <c r="AI206" s="71"/>
      <c r="AJ206" s="71"/>
      <c r="AK206" s="70"/>
      <c r="AL206" s="71"/>
      <c r="AM206" s="71"/>
      <c r="AN206" s="71"/>
      <c r="AO206" s="71"/>
      <c r="AP206" s="34"/>
      <c r="AQ206" s="34"/>
      <c r="AR206" s="34"/>
      <c r="AS206" s="34"/>
      <c r="AT206" s="35"/>
      <c r="AU206" s="35"/>
      <c r="AV206" s="35"/>
      <c r="AW206" s="35"/>
      <c r="AX206" s="35"/>
      <c r="AY206" s="35"/>
      <c r="AZ206" s="35"/>
      <c r="BA206" s="35"/>
      <c r="BB206" s="35"/>
      <c r="BC206" s="35"/>
      <c r="BD206" s="35"/>
      <c r="BE206" s="35"/>
      <c r="BF206" s="35"/>
      <c r="BG206" s="35"/>
      <c r="BH206" s="35"/>
      <c r="BI206" s="35"/>
    </row>
    <row r="207" spans="1:61" ht="18" hidden="1" customHeight="1" x14ac:dyDescent="0.25">
      <c r="A207" s="98"/>
      <c r="B207" s="103"/>
      <c r="C207" s="104"/>
      <c r="D207" s="105"/>
      <c r="E207" s="103"/>
      <c r="F207" s="75"/>
      <c r="G207" s="76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4"/>
      <c r="Z207" s="35"/>
      <c r="AA207" s="35"/>
      <c r="AB207" s="36"/>
      <c r="AC207" s="36"/>
      <c r="AD207" s="37"/>
      <c r="AE207" s="35"/>
      <c r="AF207" s="48"/>
      <c r="AG207" s="69"/>
      <c r="AH207" s="70"/>
      <c r="AI207" s="71"/>
      <c r="AJ207" s="71"/>
      <c r="AK207" s="70"/>
      <c r="AL207" s="71"/>
      <c r="AM207" s="71"/>
      <c r="AN207" s="71"/>
      <c r="AO207" s="71"/>
      <c r="AP207" s="34"/>
      <c r="AQ207" s="34"/>
      <c r="AR207" s="34"/>
      <c r="AS207" s="34"/>
      <c r="AT207" s="35"/>
      <c r="AU207" s="49"/>
      <c r="AV207" s="35"/>
      <c r="AW207" s="35"/>
      <c r="AX207" s="35"/>
      <c r="AY207" s="35"/>
      <c r="AZ207" s="35"/>
      <c r="BA207" s="35"/>
      <c r="BB207" s="35"/>
      <c r="BC207" s="35"/>
      <c r="BD207" s="35"/>
      <c r="BE207" s="35"/>
      <c r="BF207" s="35"/>
      <c r="BG207" s="35"/>
      <c r="BH207" s="35"/>
      <c r="BI207" s="35"/>
    </row>
    <row r="208" spans="1:61" ht="18" hidden="1" customHeight="1" x14ac:dyDescent="0.25">
      <c r="A208" s="98"/>
      <c r="B208" s="103"/>
      <c r="C208" s="104"/>
      <c r="D208" s="105"/>
      <c r="E208" s="103"/>
      <c r="F208" s="75"/>
      <c r="G208" s="76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4"/>
      <c r="Z208" s="35"/>
      <c r="AA208" s="35"/>
      <c r="AB208" s="36"/>
      <c r="AC208" s="36"/>
      <c r="AD208" s="36"/>
      <c r="AE208" s="35"/>
      <c r="AF208" s="48"/>
      <c r="AG208" s="69"/>
      <c r="AH208" s="70"/>
      <c r="AI208" s="71"/>
      <c r="AJ208" s="71"/>
      <c r="AK208" s="70"/>
      <c r="AL208" s="71"/>
      <c r="AM208" s="71"/>
      <c r="AN208" s="71"/>
      <c r="AO208" s="71"/>
      <c r="AP208" s="34"/>
      <c r="AQ208" s="34"/>
      <c r="AR208" s="34"/>
      <c r="AS208" s="34"/>
      <c r="AT208" s="35"/>
      <c r="AU208" s="35"/>
      <c r="AV208" s="35"/>
      <c r="AW208" s="35"/>
      <c r="AX208" s="35"/>
      <c r="AY208" s="35"/>
      <c r="AZ208" s="35"/>
      <c r="BA208" s="35"/>
      <c r="BB208" s="35"/>
      <c r="BC208" s="35"/>
      <c r="BD208" s="77"/>
      <c r="BE208" s="35"/>
      <c r="BF208" s="35"/>
      <c r="BG208" s="35"/>
      <c r="BH208" s="35"/>
      <c r="BI208" s="35"/>
    </row>
    <row r="209" spans="1:61" ht="18" hidden="1" customHeight="1" x14ac:dyDescent="0.25">
      <c r="A209" s="98"/>
      <c r="B209" s="103"/>
      <c r="C209" s="104"/>
      <c r="D209" s="105"/>
      <c r="E209" s="103"/>
      <c r="F209" s="75"/>
      <c r="G209" s="76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4"/>
      <c r="Z209" s="35"/>
      <c r="AA209" s="35"/>
      <c r="AB209" s="36"/>
      <c r="AC209" s="36"/>
      <c r="AD209" s="37"/>
      <c r="AE209" s="35"/>
      <c r="AF209" s="48"/>
      <c r="AG209" s="69"/>
      <c r="AH209" s="70"/>
      <c r="AI209" s="71"/>
      <c r="AJ209" s="71"/>
      <c r="AK209" s="70"/>
      <c r="AL209" s="71"/>
      <c r="AM209" s="71"/>
      <c r="AN209" s="71"/>
      <c r="AO209" s="71"/>
      <c r="AP209" s="34"/>
      <c r="AQ209" s="34"/>
      <c r="AR209" s="34"/>
      <c r="AS209" s="34"/>
      <c r="AT209" s="35"/>
      <c r="AU209" s="35"/>
      <c r="AV209" s="35"/>
      <c r="AW209" s="35"/>
      <c r="AX209" s="35"/>
      <c r="AY209" s="35"/>
      <c r="AZ209" s="35"/>
      <c r="BA209" s="35"/>
      <c r="BB209" s="35"/>
      <c r="BC209" s="35"/>
      <c r="BD209" s="77"/>
      <c r="BE209" s="35"/>
      <c r="BF209" s="35"/>
      <c r="BG209" s="35"/>
      <c r="BH209" s="35"/>
      <c r="BI209" s="35"/>
    </row>
    <row r="210" spans="1:61" ht="18" hidden="1" customHeight="1" x14ac:dyDescent="0.25">
      <c r="A210" s="98"/>
      <c r="B210" s="103"/>
      <c r="C210" s="104"/>
      <c r="D210" s="105"/>
      <c r="E210" s="103"/>
      <c r="F210" s="75"/>
      <c r="G210" s="76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4"/>
      <c r="Z210" s="35"/>
      <c r="AA210" s="35"/>
      <c r="AB210" s="36"/>
      <c r="AC210" s="36"/>
      <c r="AD210" s="36"/>
      <c r="AE210" s="35"/>
      <c r="AF210" s="48"/>
      <c r="AG210" s="69"/>
      <c r="AH210" s="70"/>
      <c r="AI210" s="71"/>
      <c r="AJ210" s="71"/>
      <c r="AK210" s="70"/>
      <c r="AL210" s="71"/>
      <c r="AM210" s="71"/>
      <c r="AN210" s="71"/>
      <c r="AO210" s="71"/>
      <c r="AP210" s="34"/>
      <c r="AQ210" s="34"/>
      <c r="AR210" s="34"/>
      <c r="AS210" s="34"/>
      <c r="AT210" s="35"/>
      <c r="AU210" s="35"/>
      <c r="AV210" s="35"/>
      <c r="AW210" s="35"/>
      <c r="AX210" s="35"/>
      <c r="AY210" s="35"/>
      <c r="AZ210" s="35"/>
      <c r="BA210" s="35"/>
      <c r="BB210" s="35"/>
      <c r="BC210" s="35"/>
      <c r="BD210" s="77"/>
      <c r="BE210" s="35"/>
      <c r="BF210" s="35"/>
      <c r="BG210" s="35"/>
      <c r="BH210" s="35"/>
      <c r="BI210" s="35"/>
    </row>
    <row r="211" spans="1:61" ht="18" hidden="1" customHeight="1" x14ac:dyDescent="0.25">
      <c r="A211" s="98"/>
      <c r="B211" s="103"/>
      <c r="C211" s="104"/>
      <c r="D211" s="105"/>
      <c r="E211" s="103"/>
      <c r="F211" s="75"/>
      <c r="G211" s="76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4"/>
      <c r="Z211" s="35"/>
      <c r="AA211" s="35"/>
      <c r="AB211" s="36"/>
      <c r="AC211" s="36"/>
      <c r="AD211" s="36"/>
      <c r="AE211" s="35"/>
      <c r="AF211" s="48"/>
      <c r="AG211" s="69"/>
      <c r="AH211" s="70"/>
      <c r="AI211" s="71"/>
      <c r="AJ211" s="71"/>
      <c r="AK211" s="70"/>
      <c r="AL211" s="71"/>
      <c r="AM211" s="71"/>
      <c r="AN211" s="71"/>
      <c r="AO211" s="71"/>
      <c r="AP211" s="34"/>
      <c r="AQ211" s="34"/>
      <c r="AR211" s="34"/>
      <c r="AS211" s="34"/>
      <c r="AT211" s="35"/>
      <c r="AU211" s="35"/>
      <c r="AV211" s="35"/>
      <c r="AW211" s="35"/>
      <c r="AX211" s="35"/>
      <c r="AY211" s="35"/>
      <c r="AZ211" s="35"/>
      <c r="BA211" s="35"/>
      <c r="BB211" s="35"/>
      <c r="BC211" s="35"/>
      <c r="BD211" s="77"/>
      <c r="BE211" s="35"/>
      <c r="BF211" s="35"/>
      <c r="BG211" s="35"/>
      <c r="BH211" s="35"/>
      <c r="BI211" s="35"/>
    </row>
    <row r="212" spans="1:61" ht="18" hidden="1" customHeight="1" x14ac:dyDescent="0.25">
      <c r="A212" s="98"/>
      <c r="B212" s="103"/>
      <c r="C212" s="104"/>
      <c r="D212" s="105"/>
      <c r="E212" s="103"/>
      <c r="F212" s="75"/>
      <c r="G212" s="76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4"/>
      <c r="Z212" s="35"/>
      <c r="AA212" s="35"/>
      <c r="AB212" s="36"/>
      <c r="AC212" s="36"/>
      <c r="AD212" s="36"/>
      <c r="AE212" s="35"/>
      <c r="AF212" s="48"/>
      <c r="AG212" s="69"/>
      <c r="AH212" s="70"/>
      <c r="AI212" s="71"/>
      <c r="AJ212" s="71"/>
      <c r="AK212" s="70"/>
      <c r="AL212" s="71"/>
      <c r="AM212" s="71"/>
      <c r="AN212" s="71"/>
      <c r="AO212" s="71"/>
      <c r="AP212" s="34"/>
      <c r="AQ212" s="34"/>
      <c r="AR212" s="34"/>
      <c r="AS212" s="34"/>
      <c r="AT212" s="35"/>
      <c r="AU212" s="35"/>
      <c r="AV212" s="35"/>
      <c r="AW212" s="35"/>
      <c r="AX212" s="35"/>
      <c r="AY212" s="35"/>
      <c r="AZ212" s="35"/>
      <c r="BA212" s="35"/>
      <c r="BB212" s="78"/>
      <c r="BC212" s="78"/>
      <c r="BD212" s="77"/>
      <c r="BE212" s="35"/>
      <c r="BF212" s="35"/>
      <c r="BG212" s="35"/>
      <c r="BH212" s="35"/>
      <c r="BI212" s="35"/>
    </row>
    <row r="213" spans="1:61" ht="18" hidden="1" customHeight="1" x14ac:dyDescent="0.25">
      <c r="A213" s="98"/>
      <c r="B213" s="103"/>
      <c r="C213" s="104"/>
      <c r="D213" s="105"/>
      <c r="E213" s="103"/>
      <c r="F213" s="75"/>
      <c r="G213" s="76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4"/>
      <c r="Z213" s="35"/>
      <c r="AA213" s="35"/>
      <c r="AB213" s="36"/>
      <c r="AC213" s="36"/>
      <c r="AD213" s="37"/>
      <c r="AE213" s="35"/>
      <c r="AF213" s="48"/>
      <c r="AG213" s="69"/>
      <c r="AH213" s="70"/>
      <c r="AI213" s="71"/>
      <c r="AJ213" s="71"/>
      <c r="AK213" s="70"/>
      <c r="AL213" s="71"/>
      <c r="AM213" s="71"/>
      <c r="AN213" s="71"/>
      <c r="AO213" s="71"/>
      <c r="AP213" s="34"/>
      <c r="AQ213" s="34"/>
      <c r="AR213" s="34"/>
      <c r="AS213" s="34"/>
      <c r="AT213" s="35"/>
      <c r="AU213" s="35"/>
      <c r="AV213" s="35"/>
      <c r="AW213" s="35"/>
      <c r="AX213" s="35"/>
      <c r="AY213" s="35"/>
      <c r="AZ213" s="35"/>
      <c r="BA213" s="35"/>
      <c r="BB213" s="78"/>
      <c r="BC213" s="78"/>
      <c r="BD213" s="77"/>
      <c r="BE213" s="35"/>
      <c r="BF213" s="35"/>
      <c r="BG213" s="35"/>
      <c r="BH213" s="35"/>
      <c r="BI213" s="35"/>
    </row>
    <row r="214" spans="1:61" ht="18" hidden="1" customHeight="1" x14ac:dyDescent="0.25">
      <c r="A214" s="98"/>
      <c r="B214" s="103"/>
      <c r="C214" s="104"/>
      <c r="D214" s="105"/>
      <c r="E214" s="103"/>
      <c r="F214" s="75"/>
      <c r="G214" s="76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4"/>
      <c r="Z214" s="35"/>
      <c r="AA214" s="35"/>
      <c r="AB214" s="36"/>
      <c r="AC214" s="36"/>
      <c r="AD214" s="36"/>
      <c r="AE214" s="35"/>
      <c r="AF214" s="48"/>
      <c r="AG214" s="69"/>
      <c r="AH214" s="70"/>
      <c r="AI214" s="71"/>
      <c r="AJ214" s="71"/>
      <c r="AK214" s="70"/>
      <c r="AL214" s="71"/>
      <c r="AM214" s="71"/>
      <c r="AN214" s="71"/>
      <c r="AO214" s="71"/>
      <c r="AP214" s="34"/>
      <c r="AQ214" s="34"/>
      <c r="AR214" s="34"/>
      <c r="AS214" s="34"/>
      <c r="AT214" s="35"/>
      <c r="AU214" s="35"/>
      <c r="AV214" s="35"/>
      <c r="AW214" s="35"/>
      <c r="AX214" s="35"/>
      <c r="AY214" s="35"/>
      <c r="AZ214" s="35"/>
      <c r="BA214" s="35"/>
      <c r="BB214" s="35"/>
      <c r="BC214" s="35"/>
      <c r="BD214" s="35"/>
      <c r="BE214" s="35"/>
      <c r="BF214" s="35"/>
      <c r="BG214" s="35"/>
      <c r="BH214" s="35"/>
      <c r="BI214" s="35"/>
    </row>
    <row r="215" spans="1:61" ht="15" hidden="1" customHeight="1" x14ac:dyDescent="0.25">
      <c r="A215" s="79"/>
      <c r="B215" s="33"/>
      <c r="C215" s="33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4"/>
      <c r="Z215" s="35"/>
      <c r="AA215" s="35"/>
      <c r="AB215" s="36"/>
      <c r="AC215" s="36"/>
      <c r="AD215" s="36"/>
      <c r="AE215" s="35"/>
      <c r="AF215" s="34"/>
      <c r="AG215" s="80"/>
      <c r="AH215" s="35"/>
      <c r="AI215" s="81"/>
      <c r="AJ215" s="81"/>
      <c r="AK215" s="35"/>
      <c r="AL215" s="35"/>
      <c r="AM215" s="35"/>
      <c r="AN215" s="35"/>
      <c r="AO215" s="81"/>
      <c r="AP215" s="35"/>
      <c r="AQ215" s="35"/>
      <c r="AR215" s="35"/>
      <c r="AS215" s="35"/>
      <c r="AT215" s="35"/>
      <c r="AU215" s="35"/>
      <c r="AV215" s="35"/>
      <c r="AW215" s="35"/>
      <c r="AX215" s="35"/>
      <c r="AY215" s="35"/>
      <c r="AZ215" s="35"/>
      <c r="BA215" s="35"/>
      <c r="BB215" s="35"/>
      <c r="BC215" s="35"/>
      <c r="BD215" s="35"/>
      <c r="BE215" s="35"/>
      <c r="BF215" s="35"/>
      <c r="BG215" s="35"/>
      <c r="BH215" s="35"/>
      <c r="BI215" s="35"/>
    </row>
    <row r="216" spans="1:61" ht="15" hidden="1" customHeight="1" x14ac:dyDescent="0.25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6"/>
      <c r="Z216" s="14"/>
      <c r="AA216" s="14"/>
      <c r="AB216" s="31"/>
      <c r="AC216" s="31"/>
      <c r="AD216" s="31"/>
      <c r="AE216" s="14"/>
      <c r="AF216" s="16"/>
      <c r="AG216" s="14"/>
      <c r="AH216" s="14"/>
      <c r="AI216" s="14"/>
      <c r="AJ216" s="14"/>
      <c r="AK216" s="16"/>
      <c r="AL216" s="16"/>
      <c r="AM216" s="16"/>
      <c r="AN216" s="14"/>
      <c r="AO216" s="14"/>
      <c r="AP216" s="14"/>
      <c r="AQ216" s="14"/>
      <c r="AR216" s="16"/>
      <c r="AS216" s="16"/>
      <c r="AT216" s="14"/>
      <c r="AU216" s="31"/>
      <c r="AV216" s="14"/>
      <c r="AW216" s="14"/>
      <c r="AX216" s="14"/>
      <c r="AY216" s="14"/>
      <c r="AZ216" s="14"/>
      <c r="BA216" s="14"/>
      <c r="BB216" s="14"/>
      <c r="BC216" s="14"/>
      <c r="BD216" s="14"/>
      <c r="BE216" s="14"/>
      <c r="BF216" s="14"/>
      <c r="BG216" s="14"/>
      <c r="BH216" s="14"/>
      <c r="BI216" s="14"/>
    </row>
    <row r="217" spans="1:61" hidden="1" x14ac:dyDescent="0.25">
      <c r="A217" s="1"/>
      <c r="B217" s="106"/>
    </row>
    <row r="218" spans="1:61" ht="23.25" hidden="1" x14ac:dyDescent="0.25">
      <c r="A218" s="6"/>
      <c r="B218" s="7"/>
      <c r="I218" s="6"/>
      <c r="J218" s="7"/>
      <c r="R218" s="6"/>
      <c r="S218" s="7"/>
    </row>
    <row r="219" spans="1:61" ht="15.75" hidden="1" x14ac:dyDescent="0.25">
      <c r="A219" s="8"/>
      <c r="B219" s="9"/>
      <c r="I219" s="8"/>
      <c r="J219" s="10"/>
      <c r="R219" s="8"/>
      <c r="S219" s="11"/>
    </row>
    <row r="220" spans="1:61" ht="15.75" hidden="1" x14ac:dyDescent="0.25">
      <c r="A220" s="8"/>
      <c r="B220" s="9"/>
      <c r="I220" s="8"/>
      <c r="J220" s="10"/>
      <c r="R220" s="8"/>
      <c r="S220" s="11"/>
    </row>
    <row r="221" spans="1:61" ht="15.75" hidden="1" x14ac:dyDescent="0.25">
      <c r="A221" s="8"/>
      <c r="B221" s="9"/>
      <c r="I221" s="8"/>
      <c r="J221" s="10"/>
      <c r="R221" s="8"/>
      <c r="S221" s="11"/>
    </row>
    <row r="222" spans="1:61" ht="15.75" hidden="1" x14ac:dyDescent="0.25">
      <c r="A222" s="8"/>
      <c r="B222" s="12"/>
      <c r="I222" s="8"/>
      <c r="J222" s="10"/>
      <c r="R222" s="8"/>
      <c r="S222" s="13"/>
    </row>
    <row r="223" spans="1:61" ht="15.75" hidden="1" x14ac:dyDescent="0.25">
      <c r="A223" s="8"/>
      <c r="B223" s="9"/>
      <c r="I223" s="8"/>
      <c r="J223" s="10"/>
      <c r="R223" s="8"/>
      <c r="S223" s="11"/>
    </row>
    <row r="224" spans="1:61" ht="15.75" hidden="1" x14ac:dyDescent="0.25">
      <c r="A224" s="8"/>
      <c r="B224" s="9"/>
      <c r="I224" s="8"/>
      <c r="J224" s="10"/>
      <c r="R224" s="8"/>
      <c r="S224" s="11"/>
    </row>
    <row r="225" spans="1:61" hidden="1" x14ac:dyDescent="0.25">
      <c r="AR225"/>
      <c r="AS225"/>
      <c r="AU225" s="3"/>
      <c r="AV225" s="3"/>
      <c r="AX225" s="4"/>
    </row>
    <row r="226" spans="1:61" ht="15" hidden="1" customHeight="1" x14ac:dyDescent="0.25">
      <c r="A226" s="14"/>
      <c r="B226" s="14"/>
      <c r="C226" s="14"/>
      <c r="D226" s="14"/>
      <c r="E226" s="14"/>
      <c r="F226" s="14"/>
      <c r="G226" s="14"/>
      <c r="H226" s="14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7"/>
      <c r="AE226" s="16"/>
      <c r="AF226" s="16"/>
      <c r="AG226" s="15"/>
      <c r="AH226" s="15"/>
      <c r="AI226" s="15"/>
      <c r="AJ226" s="15"/>
      <c r="AK226" s="15"/>
      <c r="AL226" s="15"/>
      <c r="AM226" s="15"/>
      <c r="AN226" s="15"/>
      <c r="AO226" s="15"/>
      <c r="AP226" s="15"/>
      <c r="AQ226" s="16"/>
      <c r="AR226" s="18"/>
      <c r="AS226" s="16"/>
      <c r="AT226" s="16"/>
      <c r="AU226" s="19"/>
      <c r="AV226" s="18"/>
      <c r="AW226" s="18"/>
      <c r="AX226" s="18"/>
      <c r="AY226" s="18"/>
      <c r="AZ226" s="18"/>
      <c r="BA226" s="18"/>
      <c r="BB226" s="16"/>
      <c r="BC226" s="16"/>
      <c r="BD226" s="16"/>
      <c r="BE226" s="16"/>
      <c r="BF226" s="16"/>
      <c r="BG226" s="14"/>
      <c r="BH226" s="16"/>
      <c r="BI226" s="14"/>
    </row>
    <row r="227" spans="1:61" ht="15" hidden="1" customHeight="1" x14ac:dyDescent="0.25">
      <c r="A227" s="14"/>
      <c r="B227" s="14"/>
      <c r="C227" s="14"/>
      <c r="D227" s="14"/>
      <c r="E227" s="14"/>
      <c r="F227" s="14"/>
      <c r="G227" s="14"/>
      <c r="H227" s="14"/>
      <c r="I227" s="15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20"/>
      <c r="Z227" s="21"/>
      <c r="AA227" s="22"/>
      <c r="AB227" s="23"/>
      <c r="AC227" s="24"/>
      <c r="AD227" s="25"/>
      <c r="AE227" s="16"/>
      <c r="AF227" s="16"/>
      <c r="AG227" s="18"/>
      <c r="AH227" s="16"/>
      <c r="AI227" s="16"/>
      <c r="AJ227" s="16"/>
      <c r="AK227" s="14"/>
      <c r="AL227" s="14"/>
      <c r="AM227" s="14"/>
      <c r="AN227" s="16"/>
      <c r="AO227" s="16"/>
      <c r="AP227" s="26"/>
      <c r="AQ227" s="22"/>
      <c r="AR227" s="27"/>
      <c r="AS227" s="22"/>
      <c r="AT227" s="22"/>
      <c r="AU227" s="18"/>
      <c r="AV227" s="28"/>
      <c r="AW227" s="28"/>
      <c r="AX227" s="28"/>
      <c r="AY227" s="28"/>
      <c r="AZ227" s="28"/>
      <c r="BA227" s="28"/>
      <c r="BB227" s="28"/>
      <c r="BC227" s="22"/>
      <c r="BD227" s="22"/>
      <c r="BE227" s="29"/>
      <c r="BF227" s="29"/>
      <c r="BG227" s="18"/>
      <c r="BH227" s="28"/>
      <c r="BI227" s="14"/>
    </row>
    <row r="228" spans="1:61" hidden="1" x14ac:dyDescent="0.25">
      <c r="A228" s="14"/>
      <c r="B228" s="14"/>
      <c r="C228" s="14"/>
      <c r="D228" s="14"/>
      <c r="E228" s="14"/>
      <c r="F228" s="14"/>
      <c r="G228" s="14"/>
      <c r="H228" s="14"/>
      <c r="I228" s="15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20"/>
      <c r="Z228" s="21"/>
      <c r="AA228" s="22"/>
      <c r="AB228" s="23"/>
      <c r="AC228" s="24"/>
      <c r="AD228" s="25"/>
      <c r="AE228" s="16"/>
      <c r="AF228" s="16"/>
      <c r="AG228" s="18"/>
      <c r="AH228" s="16"/>
      <c r="AI228" s="16"/>
      <c r="AJ228" s="16"/>
      <c r="AK228" s="14"/>
      <c r="AL228" s="14"/>
      <c r="AM228" s="14"/>
      <c r="AN228" s="16"/>
      <c r="AO228" s="16"/>
      <c r="AP228" s="26"/>
      <c r="AQ228" s="22"/>
      <c r="AR228" s="27"/>
      <c r="AS228" s="22"/>
      <c r="AT228" s="22"/>
      <c r="AU228" s="18"/>
      <c r="AV228" s="28"/>
      <c r="AW228" s="28"/>
      <c r="AX228" s="28"/>
      <c r="AY228" s="28"/>
      <c r="AZ228" s="28"/>
      <c r="BA228" s="28"/>
      <c r="BB228" s="28"/>
      <c r="BC228" s="22"/>
      <c r="BD228" s="22"/>
      <c r="BE228" s="29"/>
      <c r="BF228" s="29"/>
      <c r="BG228" s="18"/>
      <c r="BH228" s="28"/>
      <c r="BI228" s="14"/>
    </row>
    <row r="229" spans="1:61" hidden="1" x14ac:dyDescent="0.25">
      <c r="A229" s="14"/>
      <c r="B229" s="14"/>
      <c r="C229" s="14"/>
      <c r="D229" s="14"/>
      <c r="E229" s="14"/>
      <c r="F229" s="14"/>
      <c r="G229" s="14"/>
      <c r="H229" s="14"/>
      <c r="I229" s="15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20"/>
      <c r="Z229" s="21"/>
      <c r="AA229" s="22"/>
      <c r="AB229" s="23"/>
      <c r="AC229" s="24"/>
      <c r="AD229" s="25"/>
      <c r="AE229" s="16"/>
      <c r="AF229" s="16"/>
      <c r="AG229" s="18"/>
      <c r="AH229" s="16"/>
      <c r="AI229" s="16"/>
      <c r="AJ229" s="16"/>
      <c r="AK229" s="14"/>
      <c r="AL229" s="14"/>
      <c r="AM229" s="14"/>
      <c r="AN229" s="16"/>
      <c r="AO229" s="16"/>
      <c r="AP229" s="26"/>
      <c r="AQ229" s="22"/>
      <c r="AR229" s="27"/>
      <c r="AS229" s="22"/>
      <c r="AT229" s="22"/>
      <c r="AU229" s="18"/>
      <c r="AV229" s="28"/>
      <c r="AW229" s="28"/>
      <c r="AX229" s="28"/>
      <c r="AY229" s="28"/>
      <c r="AZ229" s="28"/>
      <c r="BA229" s="28"/>
      <c r="BB229" s="28"/>
      <c r="BC229" s="22"/>
      <c r="BD229" s="22"/>
      <c r="BE229" s="29"/>
      <c r="BF229" s="29"/>
      <c r="BG229" s="18"/>
      <c r="BH229" s="28"/>
      <c r="BI229" s="14"/>
    </row>
    <row r="230" spans="1:61" hidden="1" x14ac:dyDescent="0.25">
      <c r="A230" s="14"/>
      <c r="B230" s="14"/>
      <c r="C230" s="14"/>
      <c r="D230" s="14"/>
      <c r="E230" s="14"/>
      <c r="F230" s="14"/>
      <c r="G230" s="14"/>
      <c r="H230" s="14"/>
      <c r="I230" s="15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20"/>
      <c r="Z230" s="21"/>
      <c r="AA230" s="22"/>
      <c r="AB230" s="23"/>
      <c r="AC230" s="24"/>
      <c r="AD230" s="25"/>
      <c r="AE230" s="16"/>
      <c r="AF230" s="16"/>
      <c r="AG230" s="18"/>
      <c r="AH230" s="16"/>
      <c r="AI230" s="16"/>
      <c r="AJ230" s="16"/>
      <c r="AK230" s="14"/>
      <c r="AL230" s="14"/>
      <c r="AM230" s="14"/>
      <c r="AN230" s="16"/>
      <c r="AO230" s="16"/>
      <c r="AP230" s="26"/>
      <c r="AQ230" s="22"/>
      <c r="AR230" s="27"/>
      <c r="AS230" s="22"/>
      <c r="AT230" s="22"/>
      <c r="AU230" s="18"/>
      <c r="AV230" s="28"/>
      <c r="AW230" s="28"/>
      <c r="AX230" s="28"/>
      <c r="AY230" s="28"/>
      <c r="AZ230" s="28"/>
      <c r="BA230" s="28"/>
      <c r="BB230" s="30"/>
      <c r="BC230" s="22"/>
      <c r="BD230" s="22"/>
      <c r="BE230" s="29"/>
      <c r="BF230" s="29"/>
      <c r="BG230" s="18"/>
      <c r="BH230" s="28"/>
      <c r="BI230" s="14"/>
    </row>
    <row r="231" spans="1:61" hidden="1" x14ac:dyDescent="0.25">
      <c r="A231" s="14"/>
      <c r="B231" s="14"/>
      <c r="C231" s="14"/>
      <c r="D231" s="14"/>
      <c r="E231" s="14"/>
      <c r="F231" s="14"/>
      <c r="G231" s="14"/>
      <c r="H231" s="14"/>
      <c r="I231" s="15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20"/>
      <c r="Z231" s="21"/>
      <c r="AA231" s="22"/>
      <c r="AB231" s="23"/>
      <c r="AC231" s="24"/>
      <c r="AD231" s="25"/>
      <c r="AE231" s="16"/>
      <c r="AF231" s="16"/>
      <c r="AG231" s="18"/>
      <c r="AH231" s="16"/>
      <c r="AI231" s="16"/>
      <c r="AJ231" s="16"/>
      <c r="AK231" s="14"/>
      <c r="AL231" s="14"/>
      <c r="AM231" s="14"/>
      <c r="AN231" s="16"/>
      <c r="AO231" s="16"/>
      <c r="AP231" s="26"/>
      <c r="AQ231" s="22"/>
      <c r="AR231" s="27"/>
      <c r="AS231" s="22"/>
      <c r="AT231" s="22"/>
      <c r="AU231" s="18"/>
      <c r="AV231" s="28"/>
      <c r="AW231" s="28"/>
      <c r="AX231" s="28"/>
      <c r="AY231" s="28"/>
      <c r="AZ231" s="28"/>
      <c r="BA231" s="28"/>
      <c r="BB231" s="30"/>
      <c r="BC231" s="22"/>
      <c r="BD231" s="22"/>
      <c r="BE231" s="29"/>
      <c r="BF231" s="29"/>
      <c r="BG231" s="18"/>
      <c r="BH231" s="28"/>
      <c r="BI231" s="14"/>
    </row>
    <row r="232" spans="1:61" hidden="1" x14ac:dyDescent="0.25">
      <c r="A232" s="14"/>
      <c r="B232" s="14"/>
      <c r="C232" s="14"/>
      <c r="D232" s="14"/>
      <c r="E232" s="14"/>
      <c r="F232" s="14"/>
      <c r="G232" s="14"/>
      <c r="H232" s="14"/>
      <c r="I232" s="15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20"/>
      <c r="Z232" s="21"/>
      <c r="AA232" s="22"/>
      <c r="AB232" s="23"/>
      <c r="AC232" s="24"/>
      <c r="AD232" s="25"/>
      <c r="AE232" s="16"/>
      <c r="AF232" s="16"/>
      <c r="AG232" s="18"/>
      <c r="AH232" s="16"/>
      <c r="AI232" s="16"/>
      <c r="AJ232" s="16"/>
      <c r="AK232" s="14"/>
      <c r="AL232" s="14"/>
      <c r="AM232" s="14"/>
      <c r="AN232" s="16"/>
      <c r="AO232" s="16"/>
      <c r="AP232" s="26"/>
      <c r="AQ232" s="22"/>
      <c r="AR232" s="27"/>
      <c r="AS232" s="22"/>
      <c r="AT232" s="22"/>
      <c r="AU232" s="18"/>
      <c r="AV232" s="28"/>
      <c r="AW232" s="28"/>
      <c r="AX232" s="28"/>
      <c r="AY232" s="28"/>
      <c r="AZ232" s="28"/>
      <c r="BA232" s="28"/>
      <c r="BB232" s="30"/>
      <c r="BC232" s="22"/>
      <c r="BD232" s="22"/>
      <c r="BE232" s="29"/>
      <c r="BF232" s="29"/>
      <c r="BG232" s="18"/>
      <c r="BH232" s="28"/>
      <c r="BI232" s="14"/>
    </row>
    <row r="233" spans="1:61" hidden="1" x14ac:dyDescent="0.25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6"/>
      <c r="M233" s="16"/>
      <c r="N233" s="16"/>
      <c r="O233" s="16"/>
      <c r="P233" s="14"/>
      <c r="Q233" s="14"/>
      <c r="R233" s="14"/>
      <c r="S233" s="14"/>
      <c r="T233" s="14"/>
      <c r="U233" s="14"/>
      <c r="V233" s="14"/>
      <c r="W233" s="14"/>
      <c r="X233" s="14"/>
      <c r="Y233" s="16"/>
      <c r="Z233" s="14"/>
      <c r="AA233" s="14"/>
      <c r="AB233" s="23"/>
      <c r="AC233" s="31"/>
      <c r="AD233" s="32"/>
      <c r="AE233" s="14"/>
      <c r="AF233" s="16"/>
      <c r="AG233" s="16"/>
      <c r="AH233" s="16"/>
      <c r="AI233" s="16"/>
      <c r="AJ233" s="14"/>
      <c r="AK233" s="14"/>
      <c r="AL233" s="14"/>
      <c r="AM233" s="14"/>
      <c r="AN233" s="16"/>
      <c r="AO233" s="16"/>
      <c r="AP233" s="14"/>
      <c r="AQ233" s="14"/>
      <c r="AR233" s="14"/>
      <c r="AS233" s="14"/>
      <c r="AT233" s="14"/>
      <c r="AU233" s="31"/>
      <c r="AV233" s="14"/>
      <c r="AW233" s="14"/>
      <c r="AX233" s="14"/>
      <c r="AY233" s="14"/>
      <c r="AZ233" s="14"/>
      <c r="BA233" s="14"/>
      <c r="BB233" s="14"/>
      <c r="BC233" s="14"/>
      <c r="BD233" s="14"/>
      <c r="BE233" s="14"/>
      <c r="BF233" s="14"/>
      <c r="BG233" s="18"/>
      <c r="BH233" s="14"/>
      <c r="BI233" s="14"/>
    </row>
    <row r="234" spans="1:61" s="33" customFormat="1" ht="15" hidden="1" customHeight="1" x14ac:dyDescent="0.25">
      <c r="Y234" s="34"/>
      <c r="Z234" s="35"/>
      <c r="AA234" s="35"/>
      <c r="AB234" s="36"/>
      <c r="AC234" s="36"/>
      <c r="AD234" s="37"/>
      <c r="AE234" s="35"/>
      <c r="AF234" s="34"/>
      <c r="AG234" s="38"/>
      <c r="AH234" s="35"/>
      <c r="AI234" s="35"/>
      <c r="AJ234" s="35"/>
      <c r="AK234" s="35"/>
      <c r="AL234" s="35"/>
      <c r="AM234" s="35"/>
      <c r="AN234" s="35"/>
      <c r="AO234" s="35"/>
      <c r="AP234" s="35"/>
      <c r="AQ234" s="35"/>
      <c r="AR234" s="35"/>
      <c r="AS234" s="35"/>
      <c r="AT234" s="35"/>
      <c r="AU234" s="35"/>
      <c r="AV234" s="35"/>
      <c r="AW234" s="35"/>
      <c r="AX234" s="35"/>
      <c r="AY234" s="35"/>
      <c r="AZ234" s="35"/>
      <c r="BA234" s="35"/>
      <c r="BB234" s="35"/>
      <c r="BC234" s="35"/>
      <c r="BD234" s="35"/>
      <c r="BE234" s="35"/>
      <c r="BF234" s="35"/>
      <c r="BG234" s="35"/>
      <c r="BH234" s="35"/>
      <c r="BI234" s="35"/>
    </row>
    <row r="235" spans="1:61" s="40" customFormat="1" ht="18" hidden="1" customHeight="1" x14ac:dyDescent="0.25">
      <c r="A235" s="39"/>
      <c r="B235" s="39"/>
      <c r="C235" s="177"/>
      <c r="D235" s="178"/>
      <c r="E235" s="39"/>
      <c r="F235" s="179"/>
      <c r="G235" s="180"/>
      <c r="I235" s="39"/>
      <c r="J235" s="39"/>
      <c r="K235" s="41"/>
      <c r="L235" s="42"/>
      <c r="M235" s="42"/>
      <c r="N235" s="42"/>
      <c r="O235" s="42"/>
      <c r="P235" s="42"/>
      <c r="Q235" s="43"/>
      <c r="R235" s="44"/>
      <c r="S235" s="39"/>
      <c r="T235" s="41"/>
      <c r="U235" s="42"/>
      <c r="V235" s="43"/>
      <c r="W235" s="44"/>
      <c r="Y235" s="34"/>
      <c r="Z235" s="34"/>
      <c r="AA235" s="34"/>
      <c r="AB235" s="34"/>
      <c r="AC235" s="34"/>
      <c r="AD235" s="45"/>
      <c r="AE235" s="34"/>
      <c r="AF235" s="46"/>
      <c r="AG235" s="47"/>
      <c r="AH235" s="46"/>
      <c r="AI235" s="48"/>
      <c r="AJ235" s="48"/>
      <c r="AK235" s="48"/>
      <c r="AL235" s="48"/>
      <c r="AM235" s="48"/>
      <c r="AN235" s="48"/>
      <c r="AO235" s="48"/>
      <c r="AP235" s="34"/>
      <c r="AQ235" s="34"/>
      <c r="AR235" s="34"/>
      <c r="AS235" s="34"/>
      <c r="AT235" s="34"/>
      <c r="AU235" s="49"/>
      <c r="AV235" s="35"/>
      <c r="AW235" s="35"/>
      <c r="AX235" s="35"/>
      <c r="AY235" s="35"/>
      <c r="AZ235" s="35"/>
      <c r="BA235" s="35"/>
      <c r="BB235" s="130"/>
      <c r="BC235" s="130"/>
      <c r="BD235" s="130"/>
      <c r="BE235" s="130"/>
      <c r="BF235" s="130"/>
      <c r="BG235" s="130"/>
      <c r="BH235" s="130"/>
      <c r="BI235" s="34"/>
    </row>
    <row r="236" spans="1:61" s="33" customFormat="1" ht="18" hidden="1" customHeight="1" x14ac:dyDescent="0.25">
      <c r="A236" s="50"/>
      <c r="B236" s="51"/>
      <c r="C236" s="52"/>
      <c r="D236" s="53"/>
      <c r="E236" s="51"/>
      <c r="F236" s="54"/>
      <c r="G236" s="55"/>
      <c r="I236" s="56"/>
      <c r="J236" s="57"/>
      <c r="K236" s="58"/>
      <c r="L236" s="59"/>
      <c r="M236" s="59"/>
      <c r="N236" s="59"/>
      <c r="O236" s="59"/>
      <c r="P236" s="59"/>
      <c r="Q236" s="59"/>
      <c r="R236" s="60"/>
      <c r="S236" s="57"/>
      <c r="T236" s="61"/>
      <c r="U236" s="62"/>
      <c r="V236" s="62"/>
      <c r="W236" s="63"/>
      <c r="Y236" s="64"/>
      <c r="Z236" s="65"/>
      <c r="AA236" s="65"/>
      <c r="AB236" s="66"/>
      <c r="AC236" s="67"/>
      <c r="AD236" s="68"/>
      <c r="AE236" s="35"/>
      <c r="AF236" s="48"/>
      <c r="AG236" s="69"/>
      <c r="AH236" s="70"/>
      <c r="AI236" s="71"/>
      <c r="AJ236" s="71"/>
      <c r="AK236" s="70"/>
      <c r="AL236" s="71"/>
      <c r="AM236" s="71"/>
      <c r="AN236" s="71"/>
      <c r="AO236" s="71"/>
      <c r="AP236" s="34"/>
      <c r="AQ236" s="34"/>
      <c r="AR236" s="34"/>
      <c r="AS236" s="34"/>
      <c r="AT236" s="35"/>
      <c r="AU236" s="35"/>
      <c r="AV236" s="35"/>
      <c r="AW236" s="35"/>
      <c r="AX236" s="35"/>
      <c r="AY236" s="35"/>
      <c r="AZ236" s="35"/>
      <c r="BA236" s="35"/>
      <c r="BB236" s="35"/>
      <c r="BC236" s="35"/>
      <c r="BD236" s="35"/>
      <c r="BE236" s="35"/>
      <c r="BF236" s="35"/>
      <c r="BG236" s="35"/>
      <c r="BH236" s="135"/>
      <c r="BI236" s="35"/>
    </row>
    <row r="237" spans="1:61" s="33" customFormat="1" ht="18" hidden="1" customHeight="1" x14ac:dyDescent="0.25">
      <c r="A237" s="56"/>
      <c r="B237" s="72"/>
      <c r="C237" s="73"/>
      <c r="D237" s="74"/>
      <c r="E237" s="72"/>
      <c r="F237" s="75"/>
      <c r="G237" s="76"/>
      <c r="I237" s="56"/>
      <c r="J237" s="57"/>
      <c r="K237" s="58"/>
      <c r="L237" s="59"/>
      <c r="M237" s="59"/>
      <c r="N237" s="59"/>
      <c r="O237" s="59"/>
      <c r="P237" s="59"/>
      <c r="Q237" s="59"/>
      <c r="R237" s="60"/>
      <c r="S237" s="57"/>
      <c r="T237" s="61"/>
      <c r="U237" s="62"/>
      <c r="V237" s="62"/>
      <c r="W237" s="63"/>
      <c r="Y237" s="64"/>
      <c r="Z237" s="65"/>
      <c r="AA237" s="65"/>
      <c r="AB237" s="66"/>
      <c r="AC237" s="67"/>
      <c r="AD237" s="68"/>
      <c r="AE237" s="35"/>
      <c r="AF237" s="48"/>
      <c r="AG237" s="69"/>
      <c r="AH237" s="70"/>
      <c r="AI237" s="71"/>
      <c r="AJ237" s="71"/>
      <c r="AK237" s="70"/>
      <c r="AL237" s="71"/>
      <c r="AM237" s="71"/>
      <c r="AN237" s="71"/>
      <c r="AO237" s="71"/>
      <c r="AP237" s="34"/>
      <c r="AQ237" s="34"/>
      <c r="AR237" s="34"/>
      <c r="AS237" s="34"/>
      <c r="AT237" s="35"/>
      <c r="AU237" s="35"/>
      <c r="AV237" s="35"/>
      <c r="AW237" s="35"/>
      <c r="AX237" s="35"/>
      <c r="AY237" s="35"/>
      <c r="AZ237" s="35"/>
      <c r="BA237" s="35"/>
      <c r="BB237" s="35"/>
      <c r="BC237" s="35"/>
      <c r="BD237" s="35"/>
      <c r="BE237" s="35"/>
      <c r="BF237" s="35"/>
      <c r="BG237" s="35"/>
      <c r="BH237" s="131"/>
      <c r="BI237" s="35"/>
    </row>
    <row r="238" spans="1:61" s="33" customFormat="1" ht="18" hidden="1" customHeight="1" x14ac:dyDescent="0.25">
      <c r="A238" s="56"/>
      <c r="B238" s="72"/>
      <c r="C238" s="73"/>
      <c r="D238" s="74"/>
      <c r="E238" s="72"/>
      <c r="F238" s="75"/>
      <c r="G238" s="76"/>
      <c r="I238" s="56"/>
      <c r="J238" s="57"/>
      <c r="K238" s="58"/>
      <c r="L238" s="59"/>
      <c r="M238" s="59"/>
      <c r="N238" s="59"/>
      <c r="O238" s="59"/>
      <c r="P238" s="59"/>
      <c r="Q238" s="59"/>
      <c r="R238" s="60"/>
      <c r="S238" s="57"/>
      <c r="T238" s="61"/>
      <c r="U238" s="62"/>
      <c r="V238" s="62"/>
      <c r="W238" s="63"/>
      <c r="Y238" s="64"/>
      <c r="Z238" s="65"/>
      <c r="AA238" s="65"/>
      <c r="AB238" s="66"/>
      <c r="AC238" s="67"/>
      <c r="AD238" s="68"/>
      <c r="AE238" s="35"/>
      <c r="AF238" s="48"/>
      <c r="AG238" s="69"/>
      <c r="AH238" s="70"/>
      <c r="AI238" s="71"/>
      <c r="AJ238" s="71"/>
      <c r="AK238" s="70"/>
      <c r="AL238" s="71"/>
      <c r="AM238" s="71"/>
      <c r="AN238" s="71"/>
      <c r="AO238" s="71"/>
      <c r="AP238" s="34"/>
      <c r="AQ238" s="34"/>
      <c r="AR238" s="34"/>
      <c r="AS238" s="34"/>
      <c r="AT238" s="35"/>
      <c r="AU238" s="35"/>
      <c r="AV238" s="35"/>
      <c r="AW238" s="35"/>
      <c r="AX238" s="35"/>
      <c r="AY238" s="35"/>
      <c r="AZ238" s="35"/>
      <c r="BA238" s="35"/>
      <c r="BB238" s="35"/>
      <c r="BC238" s="35"/>
      <c r="BD238" s="35"/>
      <c r="BE238" s="35"/>
      <c r="BF238" s="35"/>
      <c r="BG238" s="35"/>
      <c r="BH238" s="131"/>
      <c r="BI238" s="35"/>
    </row>
    <row r="239" spans="1:61" s="33" customFormat="1" ht="18" hidden="1" customHeight="1" x14ac:dyDescent="0.25">
      <c r="A239" s="56"/>
      <c r="B239" s="72"/>
      <c r="C239" s="73"/>
      <c r="D239" s="74"/>
      <c r="E239" s="72"/>
      <c r="F239" s="75"/>
      <c r="G239" s="76"/>
      <c r="I239" s="56"/>
      <c r="J239" s="57"/>
      <c r="K239" s="58"/>
      <c r="L239" s="59"/>
      <c r="M239" s="59"/>
      <c r="N239" s="59"/>
      <c r="O239" s="59"/>
      <c r="P239" s="59"/>
      <c r="Q239" s="59"/>
      <c r="R239" s="60"/>
      <c r="S239" s="57"/>
      <c r="T239" s="61"/>
      <c r="U239" s="62"/>
      <c r="V239" s="62"/>
      <c r="W239" s="63"/>
      <c r="Y239" s="64"/>
      <c r="Z239" s="65"/>
      <c r="AA239" s="65"/>
      <c r="AB239" s="66"/>
      <c r="AC239" s="67"/>
      <c r="AD239" s="68"/>
      <c r="AE239" s="35"/>
      <c r="AF239" s="48"/>
      <c r="AG239" s="69"/>
      <c r="AH239" s="70"/>
      <c r="AI239" s="71"/>
      <c r="AJ239" s="71"/>
      <c r="AK239" s="70"/>
      <c r="AL239" s="71"/>
      <c r="AM239" s="71"/>
      <c r="AN239" s="71"/>
      <c r="AO239" s="71"/>
      <c r="AP239" s="34"/>
      <c r="AQ239" s="34"/>
      <c r="AR239" s="34"/>
      <c r="AS239" s="34"/>
      <c r="AT239" s="35"/>
      <c r="AU239" s="35"/>
      <c r="AV239" s="35"/>
      <c r="AW239" s="35"/>
      <c r="AX239" s="35"/>
      <c r="AY239" s="35"/>
      <c r="AZ239" s="35"/>
      <c r="BA239" s="35"/>
      <c r="BB239" s="35"/>
      <c r="BC239" s="35"/>
      <c r="BD239" s="35"/>
      <c r="BE239" s="35"/>
      <c r="BF239" s="35"/>
      <c r="BG239" s="35"/>
      <c r="BH239" s="131"/>
      <c r="BI239" s="35"/>
    </row>
    <row r="240" spans="1:61" s="33" customFormat="1" ht="18" hidden="1" customHeight="1" x14ac:dyDescent="0.25">
      <c r="A240" s="56"/>
      <c r="B240" s="72"/>
      <c r="C240" s="73"/>
      <c r="D240" s="74"/>
      <c r="E240" s="72"/>
      <c r="F240" s="75"/>
      <c r="G240" s="76"/>
      <c r="I240" s="56"/>
      <c r="J240" s="57"/>
      <c r="K240" s="58"/>
      <c r="L240" s="59"/>
      <c r="M240" s="59"/>
      <c r="N240" s="59"/>
      <c r="O240" s="59"/>
      <c r="P240" s="59"/>
      <c r="Q240" s="59"/>
      <c r="R240" s="60"/>
      <c r="S240" s="57"/>
      <c r="T240" s="61"/>
      <c r="U240" s="62"/>
      <c r="V240" s="62"/>
      <c r="W240" s="63"/>
      <c r="Y240" s="64"/>
      <c r="Z240" s="65"/>
      <c r="AA240" s="65"/>
      <c r="AB240" s="66"/>
      <c r="AC240" s="67"/>
      <c r="AD240" s="68"/>
      <c r="AE240" s="35"/>
      <c r="AF240" s="48"/>
      <c r="AG240" s="69"/>
      <c r="AH240" s="70"/>
      <c r="AI240" s="71"/>
      <c r="AJ240" s="71"/>
      <c r="AK240" s="70"/>
      <c r="AL240" s="71"/>
      <c r="AM240" s="71"/>
      <c r="AN240" s="71"/>
      <c r="AO240" s="71"/>
      <c r="AP240" s="34"/>
      <c r="AQ240" s="34"/>
      <c r="AR240" s="34"/>
      <c r="AS240" s="34"/>
      <c r="AT240" s="35"/>
      <c r="AU240" s="35"/>
      <c r="AV240" s="35"/>
      <c r="AW240" s="35"/>
      <c r="AX240" s="35"/>
      <c r="AY240" s="35"/>
      <c r="AZ240" s="35"/>
      <c r="BA240" s="35"/>
      <c r="BB240" s="35"/>
      <c r="BC240" s="35"/>
      <c r="BD240" s="35"/>
      <c r="BE240" s="35"/>
      <c r="BF240" s="35"/>
      <c r="BG240" s="35"/>
      <c r="BH240" s="131"/>
      <c r="BI240" s="35"/>
    </row>
    <row r="241" spans="1:61" s="33" customFormat="1" ht="18" hidden="1" customHeight="1" x14ac:dyDescent="0.25">
      <c r="A241" s="56"/>
      <c r="B241" s="72"/>
      <c r="C241" s="73"/>
      <c r="D241" s="74"/>
      <c r="E241" s="72"/>
      <c r="F241" s="75"/>
      <c r="G241" s="76"/>
      <c r="I241" s="56"/>
      <c r="J241" s="57"/>
      <c r="K241" s="58"/>
      <c r="L241" s="59"/>
      <c r="M241" s="59"/>
      <c r="N241" s="59"/>
      <c r="O241" s="59"/>
      <c r="P241" s="59"/>
      <c r="Q241" s="59"/>
      <c r="R241" s="60"/>
      <c r="S241" s="57"/>
      <c r="T241" s="61"/>
      <c r="U241" s="62"/>
      <c r="V241" s="62"/>
      <c r="W241" s="63"/>
      <c r="Y241" s="64"/>
      <c r="Z241" s="65"/>
      <c r="AA241" s="65"/>
      <c r="AB241" s="66"/>
      <c r="AC241" s="67"/>
      <c r="AD241" s="68"/>
      <c r="AE241" s="35"/>
      <c r="AF241" s="48"/>
      <c r="AG241" s="69"/>
      <c r="AH241" s="70"/>
      <c r="AI241" s="71"/>
      <c r="AJ241" s="71"/>
      <c r="AK241" s="70"/>
      <c r="AL241" s="71"/>
      <c r="AM241" s="71"/>
      <c r="AN241" s="71"/>
      <c r="AO241" s="71"/>
      <c r="AP241" s="34"/>
      <c r="AQ241" s="34"/>
      <c r="AR241" s="34"/>
      <c r="AS241" s="34"/>
      <c r="AT241" s="35"/>
      <c r="AU241" s="35"/>
      <c r="AV241" s="35"/>
      <c r="AW241" s="35"/>
      <c r="AX241" s="35"/>
      <c r="AY241" s="35"/>
      <c r="AZ241" s="35"/>
      <c r="BA241" s="35"/>
      <c r="BB241" s="35"/>
      <c r="BC241" s="35"/>
      <c r="BD241" s="35"/>
      <c r="BE241" s="35"/>
      <c r="BF241" s="35"/>
      <c r="BG241" s="35"/>
      <c r="BH241" s="131"/>
      <c r="BI241" s="35"/>
    </row>
    <row r="242" spans="1:61" s="33" customFormat="1" ht="18" hidden="1" customHeight="1" x14ac:dyDescent="0.25">
      <c r="A242" s="56"/>
      <c r="B242" s="72"/>
      <c r="C242" s="73"/>
      <c r="D242" s="74"/>
      <c r="E242" s="72"/>
      <c r="F242" s="75"/>
      <c r="G242" s="76"/>
      <c r="Y242" s="34"/>
      <c r="Z242" s="35"/>
      <c r="AA242" s="35"/>
      <c r="AB242" s="66"/>
      <c r="AC242" s="67"/>
      <c r="AD242" s="37"/>
      <c r="AE242" s="35"/>
      <c r="AF242" s="48"/>
      <c r="AG242" s="69"/>
      <c r="AH242" s="70"/>
      <c r="AI242" s="71"/>
      <c r="AJ242" s="71"/>
      <c r="AK242" s="70"/>
      <c r="AL242" s="71"/>
      <c r="AM242" s="71"/>
      <c r="AN242" s="71"/>
      <c r="AO242" s="71"/>
      <c r="AP242" s="34"/>
      <c r="AQ242" s="34"/>
      <c r="AR242" s="34"/>
      <c r="AS242" s="34"/>
      <c r="AT242" s="35"/>
      <c r="AU242" s="35"/>
      <c r="AV242" s="35"/>
      <c r="AW242" s="35"/>
      <c r="AX242" s="35"/>
      <c r="AY242" s="35"/>
      <c r="AZ242" s="35"/>
      <c r="BA242" s="35"/>
      <c r="BB242" s="35"/>
      <c r="BC242" s="35"/>
      <c r="BD242" s="35"/>
      <c r="BE242" s="35"/>
      <c r="BF242" s="35"/>
      <c r="BG242" s="35"/>
      <c r="BH242" s="131"/>
      <c r="BI242" s="35"/>
    </row>
    <row r="243" spans="1:61" s="33" customFormat="1" ht="18" hidden="1" customHeight="1" x14ac:dyDescent="0.25">
      <c r="A243" s="56"/>
      <c r="B243" s="72"/>
      <c r="C243" s="73"/>
      <c r="D243" s="74"/>
      <c r="E243" s="72"/>
      <c r="F243" s="75"/>
      <c r="G243" s="76"/>
      <c r="Y243" s="34"/>
      <c r="Z243" s="35"/>
      <c r="AA243" s="35"/>
      <c r="AB243" s="36"/>
      <c r="AC243" s="36"/>
      <c r="AD243" s="37"/>
      <c r="AE243" s="35"/>
      <c r="AF243" s="48"/>
      <c r="AG243" s="69"/>
      <c r="AH243" s="70"/>
      <c r="AI243" s="71"/>
      <c r="AJ243" s="71"/>
      <c r="AK243" s="70"/>
      <c r="AL243" s="71"/>
      <c r="AM243" s="71"/>
      <c r="AN243" s="71"/>
      <c r="AO243" s="71"/>
      <c r="AP243" s="34"/>
      <c r="AQ243" s="34"/>
      <c r="AR243" s="34"/>
      <c r="AS243" s="34"/>
      <c r="AT243" s="35"/>
      <c r="AU243" s="49"/>
      <c r="AV243" s="35"/>
      <c r="AW243" s="35"/>
      <c r="AX243" s="35"/>
      <c r="AY243" s="35"/>
      <c r="AZ243" s="35"/>
      <c r="BA243" s="35"/>
      <c r="BB243" s="35"/>
      <c r="BC243" s="35"/>
      <c r="BD243" s="35"/>
      <c r="BE243" s="35"/>
      <c r="BF243" s="35"/>
      <c r="BG243" s="35"/>
      <c r="BH243" s="131"/>
      <c r="BI243" s="35"/>
    </row>
    <row r="244" spans="1:61" s="33" customFormat="1" ht="18" hidden="1" customHeight="1" x14ac:dyDescent="0.25">
      <c r="A244" s="56"/>
      <c r="B244" s="72"/>
      <c r="C244" s="73"/>
      <c r="D244" s="74"/>
      <c r="E244" s="72"/>
      <c r="F244" s="75"/>
      <c r="G244" s="76"/>
      <c r="Y244" s="34"/>
      <c r="Z244" s="35"/>
      <c r="AA244" s="35"/>
      <c r="AB244" s="36"/>
      <c r="AC244" s="36"/>
      <c r="AD244" s="36"/>
      <c r="AE244" s="35"/>
      <c r="AF244" s="48"/>
      <c r="AG244" s="69"/>
      <c r="AH244" s="70"/>
      <c r="AI244" s="71"/>
      <c r="AJ244" s="71"/>
      <c r="AK244" s="70"/>
      <c r="AL244" s="71"/>
      <c r="AM244" s="71"/>
      <c r="AN244" s="71"/>
      <c r="AO244" s="71"/>
      <c r="AP244" s="34"/>
      <c r="AQ244" s="34"/>
      <c r="AR244" s="34"/>
      <c r="AS244" s="34"/>
      <c r="AT244" s="35"/>
      <c r="AU244" s="35"/>
      <c r="AV244" s="35"/>
      <c r="AW244" s="35"/>
      <c r="AX244" s="35"/>
      <c r="AY244" s="35"/>
      <c r="AZ244" s="35"/>
      <c r="BA244" s="35"/>
      <c r="BB244" s="35"/>
      <c r="BC244" s="35"/>
      <c r="BD244" s="77"/>
      <c r="BE244" s="35"/>
      <c r="BF244" s="35"/>
      <c r="BG244" s="35"/>
      <c r="BH244" s="131"/>
      <c r="BI244" s="35"/>
    </row>
    <row r="245" spans="1:61" s="33" customFormat="1" ht="18" hidden="1" customHeight="1" x14ac:dyDescent="0.25">
      <c r="A245" s="56"/>
      <c r="B245" s="72"/>
      <c r="C245" s="73"/>
      <c r="D245" s="74"/>
      <c r="E245" s="72"/>
      <c r="F245" s="75"/>
      <c r="G245" s="76"/>
      <c r="Y245" s="34"/>
      <c r="Z245" s="35"/>
      <c r="AA245" s="35"/>
      <c r="AB245" s="36"/>
      <c r="AC245" s="36"/>
      <c r="AD245" s="37"/>
      <c r="AE245" s="35"/>
      <c r="AF245" s="48"/>
      <c r="AG245" s="69"/>
      <c r="AH245" s="70"/>
      <c r="AI245" s="71"/>
      <c r="AJ245" s="71"/>
      <c r="AK245" s="70"/>
      <c r="AL245" s="71"/>
      <c r="AM245" s="71"/>
      <c r="AN245" s="71"/>
      <c r="AO245" s="71"/>
      <c r="AP245" s="34"/>
      <c r="AQ245" s="34"/>
      <c r="AR245" s="34"/>
      <c r="AS245" s="34"/>
      <c r="AT245" s="35"/>
      <c r="AU245" s="35"/>
      <c r="AV245" s="35"/>
      <c r="AW245" s="35"/>
      <c r="AX245" s="35"/>
      <c r="AY245" s="35"/>
      <c r="AZ245" s="35"/>
      <c r="BA245" s="35"/>
      <c r="BB245" s="35"/>
      <c r="BC245" s="35"/>
      <c r="BD245" s="77"/>
      <c r="BE245" s="35"/>
      <c r="BF245" s="35"/>
      <c r="BG245" s="35"/>
      <c r="BH245" s="131"/>
      <c r="BI245" s="35"/>
    </row>
    <row r="246" spans="1:61" s="33" customFormat="1" ht="18" hidden="1" customHeight="1" x14ac:dyDescent="0.25">
      <c r="A246" s="56"/>
      <c r="B246" s="72"/>
      <c r="C246" s="73"/>
      <c r="D246" s="74"/>
      <c r="E246" s="72"/>
      <c r="F246" s="75"/>
      <c r="G246" s="76"/>
      <c r="Y246" s="34"/>
      <c r="Z246" s="35"/>
      <c r="AA246" s="35"/>
      <c r="AB246" s="36"/>
      <c r="AC246" s="36"/>
      <c r="AD246" s="36"/>
      <c r="AE246" s="35"/>
      <c r="AF246" s="48"/>
      <c r="AG246" s="69"/>
      <c r="AH246" s="70"/>
      <c r="AI246" s="71"/>
      <c r="AJ246" s="71"/>
      <c r="AK246" s="70"/>
      <c r="AL246" s="71"/>
      <c r="AM246" s="71"/>
      <c r="AN246" s="71"/>
      <c r="AO246" s="71"/>
      <c r="AP246" s="34"/>
      <c r="AQ246" s="34"/>
      <c r="AR246" s="34"/>
      <c r="AS246" s="34"/>
      <c r="AT246" s="35"/>
      <c r="AU246" s="35"/>
      <c r="AV246" s="35"/>
      <c r="AW246" s="35"/>
      <c r="AX246" s="35"/>
      <c r="AY246" s="35"/>
      <c r="AZ246" s="35"/>
      <c r="BA246" s="35"/>
      <c r="BB246" s="35"/>
      <c r="BC246" s="35"/>
      <c r="BD246" s="77"/>
      <c r="BE246" s="35"/>
      <c r="BF246" s="35"/>
      <c r="BG246" s="35"/>
      <c r="BH246" s="131"/>
      <c r="BI246" s="35"/>
    </row>
    <row r="247" spans="1:61" s="33" customFormat="1" ht="18" hidden="1" customHeight="1" x14ac:dyDescent="0.25">
      <c r="A247" s="56"/>
      <c r="B247" s="72"/>
      <c r="C247" s="73"/>
      <c r="D247" s="74"/>
      <c r="E247" s="72"/>
      <c r="F247" s="75"/>
      <c r="G247" s="76"/>
      <c r="Y247" s="34"/>
      <c r="Z247" s="35"/>
      <c r="AA247" s="35"/>
      <c r="AB247" s="36"/>
      <c r="AC247" s="36"/>
      <c r="AD247" s="36"/>
      <c r="AE247" s="35"/>
      <c r="AF247" s="48"/>
      <c r="AG247" s="69"/>
      <c r="AH247" s="70"/>
      <c r="AI247" s="71"/>
      <c r="AJ247" s="71"/>
      <c r="AK247" s="70"/>
      <c r="AL247" s="71"/>
      <c r="AM247" s="71"/>
      <c r="AN247" s="71"/>
      <c r="AO247" s="71"/>
      <c r="AP247" s="34"/>
      <c r="AQ247" s="34"/>
      <c r="AR247" s="34"/>
      <c r="AS247" s="34"/>
      <c r="AT247" s="35"/>
      <c r="AU247" s="35"/>
      <c r="AV247" s="35"/>
      <c r="AW247" s="35"/>
      <c r="AX247" s="35"/>
      <c r="AY247" s="35"/>
      <c r="AZ247" s="35"/>
      <c r="BA247" s="35"/>
      <c r="BB247" s="35"/>
      <c r="BC247" s="35"/>
      <c r="BD247" s="77"/>
      <c r="BE247" s="35"/>
      <c r="BF247" s="35"/>
      <c r="BG247" s="35"/>
      <c r="BH247" s="131"/>
      <c r="BI247" s="35"/>
    </row>
    <row r="248" spans="1:61" s="33" customFormat="1" ht="18" hidden="1" customHeight="1" x14ac:dyDescent="0.25">
      <c r="A248" s="56"/>
      <c r="B248" s="72"/>
      <c r="C248" s="73"/>
      <c r="D248" s="74"/>
      <c r="E248" s="72"/>
      <c r="F248" s="75"/>
      <c r="G248" s="76"/>
      <c r="Y248" s="34"/>
      <c r="Z248" s="35"/>
      <c r="AA248" s="35"/>
      <c r="AB248" s="36"/>
      <c r="AC248" s="36"/>
      <c r="AD248" s="36"/>
      <c r="AE248" s="35"/>
      <c r="AF248" s="48"/>
      <c r="AG248" s="69"/>
      <c r="AH248" s="70"/>
      <c r="AI248" s="71"/>
      <c r="AJ248" s="71"/>
      <c r="AK248" s="70"/>
      <c r="AL248" s="71"/>
      <c r="AM248" s="71"/>
      <c r="AN248" s="71"/>
      <c r="AO248" s="71"/>
      <c r="AP248" s="34"/>
      <c r="AQ248" s="34"/>
      <c r="AR248" s="34"/>
      <c r="AS248" s="34"/>
      <c r="AT248" s="35"/>
      <c r="AU248" s="35"/>
      <c r="AV248" s="35"/>
      <c r="AW248" s="35"/>
      <c r="AX248" s="35"/>
      <c r="AY248" s="35"/>
      <c r="AZ248" s="35"/>
      <c r="BA248" s="35"/>
      <c r="BB248" s="78"/>
      <c r="BC248" s="78"/>
      <c r="BD248" s="77"/>
      <c r="BE248" s="35"/>
      <c r="BF248" s="35"/>
      <c r="BG248" s="35"/>
      <c r="BH248" s="131"/>
      <c r="BI248" s="35"/>
    </row>
    <row r="249" spans="1:61" s="33" customFormat="1" ht="18" hidden="1" customHeight="1" x14ac:dyDescent="0.25">
      <c r="A249" s="56"/>
      <c r="B249" s="72"/>
      <c r="C249" s="73"/>
      <c r="D249" s="74"/>
      <c r="E249" s="72"/>
      <c r="F249" s="75"/>
      <c r="G249" s="76"/>
      <c r="Y249" s="34"/>
      <c r="Z249" s="35"/>
      <c r="AA249" s="35"/>
      <c r="AB249" s="36"/>
      <c r="AC249" s="36"/>
      <c r="AD249" s="37"/>
      <c r="AE249" s="35"/>
      <c r="AF249" s="48"/>
      <c r="AG249" s="69"/>
      <c r="AH249" s="70"/>
      <c r="AI249" s="71"/>
      <c r="AJ249" s="71"/>
      <c r="AK249" s="70"/>
      <c r="AL249" s="71"/>
      <c r="AM249" s="71"/>
      <c r="AN249" s="71"/>
      <c r="AO249" s="71"/>
      <c r="AP249" s="34"/>
      <c r="AQ249" s="34"/>
      <c r="AR249" s="34"/>
      <c r="AS249" s="34"/>
      <c r="AT249" s="35"/>
      <c r="AU249" s="35"/>
      <c r="AV249" s="35"/>
      <c r="AW249" s="35"/>
      <c r="AX249" s="35"/>
      <c r="AY249" s="35"/>
      <c r="AZ249" s="35"/>
      <c r="BA249" s="35"/>
      <c r="BB249" s="78"/>
      <c r="BC249" s="78"/>
      <c r="BD249" s="77"/>
      <c r="BE249" s="35"/>
      <c r="BF249" s="35"/>
      <c r="BG249" s="35"/>
      <c r="BH249" s="131"/>
      <c r="BI249" s="35"/>
    </row>
    <row r="250" spans="1:61" s="33" customFormat="1" ht="18" hidden="1" customHeight="1" x14ac:dyDescent="0.25">
      <c r="A250" s="56"/>
      <c r="B250" s="72"/>
      <c r="C250" s="73"/>
      <c r="D250" s="74"/>
      <c r="E250" s="72"/>
      <c r="F250" s="75"/>
      <c r="G250" s="76"/>
      <c r="Y250" s="34"/>
      <c r="Z250" s="35"/>
      <c r="AA250" s="35"/>
      <c r="AB250" s="36"/>
      <c r="AC250" s="36"/>
      <c r="AD250" s="36"/>
      <c r="AE250" s="35"/>
      <c r="AF250" s="48"/>
      <c r="AG250" s="69"/>
      <c r="AH250" s="70"/>
      <c r="AI250" s="71"/>
      <c r="AJ250" s="71"/>
      <c r="AK250" s="70"/>
      <c r="AL250" s="71"/>
      <c r="AM250" s="71"/>
      <c r="AN250" s="71"/>
      <c r="AO250" s="71"/>
      <c r="AP250" s="34"/>
      <c r="AQ250" s="34"/>
      <c r="AR250" s="34"/>
      <c r="AS250" s="34"/>
      <c r="AT250" s="35"/>
      <c r="AU250" s="35"/>
      <c r="AV250" s="35"/>
      <c r="AW250" s="35"/>
      <c r="AX250" s="35"/>
      <c r="AY250" s="35"/>
      <c r="AZ250" s="35"/>
      <c r="BA250" s="35"/>
      <c r="BB250" s="35"/>
      <c r="BC250" s="35"/>
      <c r="BD250" s="35"/>
      <c r="BE250" s="35"/>
      <c r="BF250" s="35"/>
      <c r="BG250" s="35"/>
      <c r="BH250" s="131"/>
      <c r="BI250" s="35"/>
    </row>
    <row r="251" spans="1:61" s="33" customFormat="1" ht="15" hidden="1" customHeight="1" x14ac:dyDescent="0.25">
      <c r="A251" s="79"/>
      <c r="Y251" s="34"/>
      <c r="Z251" s="35"/>
      <c r="AA251" s="35"/>
      <c r="AB251" s="36"/>
      <c r="AC251" s="36"/>
      <c r="AD251" s="36"/>
      <c r="AE251" s="35"/>
      <c r="AF251" s="34"/>
      <c r="AG251" s="80"/>
      <c r="AH251" s="35"/>
      <c r="AI251" s="81"/>
      <c r="AJ251" s="81"/>
      <c r="AK251" s="35"/>
      <c r="AL251" s="35"/>
      <c r="AM251" s="35"/>
      <c r="AN251" s="35"/>
      <c r="AO251" s="81"/>
      <c r="AP251" s="35"/>
      <c r="AQ251" s="35"/>
      <c r="AR251" s="35"/>
      <c r="AS251" s="35"/>
      <c r="AT251" s="35"/>
      <c r="AU251" s="35"/>
      <c r="AV251" s="35"/>
      <c r="AW251" s="35"/>
      <c r="AX251" s="35"/>
      <c r="AY251" s="35"/>
      <c r="AZ251" s="35"/>
      <c r="BA251" s="35"/>
      <c r="BB251" s="35"/>
      <c r="BC251" s="35"/>
      <c r="BD251" s="35"/>
      <c r="BE251" s="35"/>
      <c r="BF251" s="35"/>
      <c r="BG251" s="35"/>
      <c r="BH251" s="131"/>
      <c r="BI251" s="35"/>
    </row>
    <row r="252" spans="1:61" ht="18" hidden="1" customHeight="1" x14ac:dyDescent="0.25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6"/>
      <c r="Z252" s="14"/>
      <c r="AA252" s="14"/>
      <c r="AB252" s="31"/>
      <c r="AC252" s="31"/>
      <c r="AD252" s="31"/>
      <c r="AE252" s="14"/>
      <c r="AF252" s="16"/>
      <c r="AG252" s="14"/>
      <c r="AH252" s="14"/>
      <c r="AI252" s="14"/>
      <c r="AJ252" s="14"/>
      <c r="AK252" s="16"/>
      <c r="AL252" s="16"/>
      <c r="AM252" s="16"/>
      <c r="AN252" s="14"/>
      <c r="AO252" s="14"/>
      <c r="AP252" s="14"/>
      <c r="AQ252" s="14"/>
      <c r="AR252" s="16"/>
      <c r="AS252" s="16"/>
      <c r="AT252" s="14"/>
      <c r="AU252" s="31"/>
      <c r="AV252" s="14"/>
      <c r="AW252" s="14"/>
      <c r="AX252" s="14"/>
      <c r="AY252" s="14"/>
      <c r="AZ252" s="14"/>
      <c r="BA252" s="14"/>
      <c r="BB252" s="14"/>
      <c r="BC252" s="14"/>
      <c r="BD252" s="14"/>
      <c r="BE252" s="14"/>
      <c r="BF252" s="14"/>
      <c r="BG252" s="14"/>
      <c r="BH252" s="108"/>
      <c r="BI252" s="14"/>
    </row>
    <row r="253" spans="1:61" ht="18" hidden="1" customHeight="1" x14ac:dyDescent="0.25">
      <c r="A253" s="1"/>
      <c r="BH253" s="132"/>
    </row>
    <row r="254" spans="1:61" ht="18" hidden="1" customHeight="1" x14ac:dyDescent="0.25">
      <c r="I254" s="6"/>
      <c r="J254" s="7"/>
      <c r="R254" s="6"/>
      <c r="S254" s="7"/>
      <c r="BH254" s="132"/>
    </row>
    <row r="255" spans="1:61" ht="18" hidden="1" customHeight="1" x14ac:dyDescent="0.25">
      <c r="I255" s="8"/>
      <c r="J255" s="10"/>
      <c r="R255" s="8"/>
      <c r="S255" s="11"/>
      <c r="BH255" s="132"/>
    </row>
    <row r="256" spans="1:61" ht="18" hidden="1" customHeight="1" x14ac:dyDescent="0.25">
      <c r="I256" s="8"/>
      <c r="J256" s="10"/>
      <c r="R256" s="8"/>
      <c r="S256" s="11"/>
      <c r="BH256" s="132"/>
    </row>
    <row r="257" spans="1:61" ht="18" hidden="1" customHeight="1" x14ac:dyDescent="0.25">
      <c r="I257" s="8"/>
      <c r="J257" s="10"/>
      <c r="R257" s="8"/>
      <c r="S257" s="11"/>
      <c r="BH257" s="132"/>
    </row>
    <row r="258" spans="1:61" ht="18" hidden="1" customHeight="1" x14ac:dyDescent="0.25">
      <c r="I258" s="8"/>
      <c r="J258" s="10"/>
      <c r="R258" s="8"/>
      <c r="S258" s="13"/>
      <c r="BH258" s="132"/>
    </row>
    <row r="259" spans="1:61" ht="18" hidden="1" customHeight="1" x14ac:dyDescent="0.25">
      <c r="I259" s="8"/>
      <c r="J259" s="10"/>
      <c r="R259" s="8"/>
      <c r="S259" s="11"/>
      <c r="BH259" s="132"/>
    </row>
    <row r="260" spans="1:61" ht="18" hidden="1" customHeight="1" x14ac:dyDescent="0.25">
      <c r="I260" s="8"/>
      <c r="J260" s="10"/>
      <c r="R260" s="8"/>
      <c r="S260" s="11"/>
      <c r="BH260" s="132"/>
    </row>
    <row r="261" spans="1:61" ht="18" hidden="1" customHeight="1" x14ac:dyDescent="0.25">
      <c r="AR261"/>
      <c r="AS261"/>
      <c r="AU261" s="3"/>
      <c r="AV261" s="3"/>
      <c r="AX261" s="4"/>
      <c r="BH261" s="132"/>
    </row>
    <row r="262" spans="1:61" ht="18" hidden="1" customHeight="1" x14ac:dyDescent="0.25">
      <c r="A262" s="14"/>
      <c r="B262" s="14"/>
      <c r="C262" s="14"/>
      <c r="D262" s="14"/>
      <c r="E262" s="14"/>
      <c r="F262" s="14"/>
      <c r="G262" s="14"/>
      <c r="H262" s="14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7"/>
      <c r="AE262" s="16"/>
      <c r="AF262" s="16"/>
      <c r="AG262" s="15"/>
      <c r="AH262" s="15"/>
      <c r="AI262" s="15"/>
      <c r="AJ262" s="15"/>
      <c r="AK262" s="15"/>
      <c r="AL262" s="15"/>
      <c r="AM262" s="15"/>
      <c r="AN262" s="15"/>
      <c r="AO262" s="15"/>
      <c r="AP262" s="15"/>
      <c r="AQ262" s="16"/>
      <c r="AR262" s="18"/>
      <c r="AS262" s="16"/>
      <c r="AT262" s="16"/>
      <c r="AU262" s="19"/>
      <c r="AV262" s="18"/>
      <c r="AW262" s="18"/>
      <c r="AX262" s="18"/>
      <c r="AY262" s="18"/>
      <c r="AZ262" s="18"/>
      <c r="BA262" s="18"/>
      <c r="BB262" s="16"/>
      <c r="BC262" s="16"/>
      <c r="BD262" s="16"/>
      <c r="BE262" s="16"/>
      <c r="BF262" s="16"/>
      <c r="BG262" s="14"/>
      <c r="BH262" s="107"/>
      <c r="BI262" s="14"/>
    </row>
    <row r="263" spans="1:61" ht="18" hidden="1" customHeight="1" x14ac:dyDescent="0.25">
      <c r="A263" s="14"/>
      <c r="B263" s="14"/>
      <c r="C263" s="14"/>
      <c r="D263" s="14"/>
      <c r="E263" s="14"/>
      <c r="F263" s="14"/>
      <c r="G263" s="14"/>
      <c r="H263" s="14"/>
      <c r="I263" s="15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20"/>
      <c r="Z263" s="21"/>
      <c r="AA263" s="22"/>
      <c r="AB263" s="23"/>
      <c r="AC263" s="24"/>
      <c r="AD263" s="25"/>
      <c r="AE263" s="16"/>
      <c r="AF263" s="16"/>
      <c r="AG263" s="18"/>
      <c r="AH263" s="16"/>
      <c r="AI263" s="16"/>
      <c r="AJ263" s="16"/>
      <c r="AK263" s="14"/>
      <c r="AL263" s="14"/>
      <c r="AM263" s="14"/>
      <c r="AN263" s="16"/>
      <c r="AO263" s="16"/>
      <c r="AP263" s="26"/>
      <c r="AQ263" s="22"/>
      <c r="AR263" s="27"/>
      <c r="AS263" s="22"/>
      <c r="AT263" s="22"/>
      <c r="AU263" s="18"/>
      <c r="AV263" s="28"/>
      <c r="AW263" s="28"/>
      <c r="AX263" s="28"/>
      <c r="AY263" s="28"/>
      <c r="AZ263" s="28"/>
      <c r="BA263" s="28"/>
      <c r="BB263" s="28"/>
      <c r="BC263" s="22"/>
      <c r="BD263" s="22"/>
      <c r="BE263" s="29"/>
      <c r="BF263" s="29"/>
      <c r="BG263" s="18"/>
      <c r="BH263" s="133"/>
      <c r="BI263" s="14"/>
    </row>
    <row r="264" spans="1:61" ht="18" hidden="1" customHeight="1" x14ac:dyDescent="0.25">
      <c r="A264" s="14"/>
      <c r="B264" s="14"/>
      <c r="C264" s="14"/>
      <c r="D264" s="14"/>
      <c r="E264" s="14"/>
      <c r="F264" s="14"/>
      <c r="G264" s="14"/>
      <c r="H264" s="14"/>
      <c r="I264" s="15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20"/>
      <c r="Z264" s="21"/>
      <c r="AA264" s="22"/>
      <c r="AB264" s="23"/>
      <c r="AC264" s="24"/>
      <c r="AD264" s="25"/>
      <c r="AE264" s="16"/>
      <c r="AF264" s="16"/>
      <c r="AG264" s="18"/>
      <c r="AH264" s="16"/>
      <c r="AI264" s="16"/>
      <c r="AJ264" s="16"/>
      <c r="AK264" s="14"/>
      <c r="AL264" s="14"/>
      <c r="AM264" s="14"/>
      <c r="AN264" s="16"/>
      <c r="AO264" s="16"/>
      <c r="AP264" s="26"/>
      <c r="AQ264" s="22"/>
      <c r="AR264" s="27"/>
      <c r="AS264" s="22"/>
      <c r="AT264" s="22"/>
      <c r="AU264" s="18"/>
      <c r="AV264" s="28"/>
      <c r="AW264" s="28"/>
      <c r="AX264" s="28"/>
      <c r="AY264" s="28"/>
      <c r="AZ264" s="28"/>
      <c r="BA264" s="28"/>
      <c r="BB264" s="28"/>
      <c r="BC264" s="22"/>
      <c r="BD264" s="22"/>
      <c r="BE264" s="29"/>
      <c r="BF264" s="29"/>
      <c r="BG264" s="18"/>
      <c r="BH264" s="133"/>
      <c r="BI264" s="14"/>
    </row>
    <row r="265" spans="1:61" ht="18" hidden="1" customHeight="1" x14ac:dyDescent="0.25">
      <c r="A265" s="14"/>
      <c r="B265" s="14"/>
      <c r="C265" s="14"/>
      <c r="D265" s="14"/>
      <c r="E265" s="14"/>
      <c r="F265" s="14"/>
      <c r="G265" s="14"/>
      <c r="H265" s="14"/>
      <c r="I265" s="15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20"/>
      <c r="Z265" s="21"/>
      <c r="AA265" s="22"/>
      <c r="AB265" s="23"/>
      <c r="AC265" s="24"/>
      <c r="AD265" s="25"/>
      <c r="AE265" s="16"/>
      <c r="AF265" s="16"/>
      <c r="AG265" s="18"/>
      <c r="AH265" s="16"/>
      <c r="AI265" s="16"/>
      <c r="AJ265" s="16"/>
      <c r="AK265" s="14"/>
      <c r="AL265" s="14"/>
      <c r="AM265" s="14"/>
      <c r="AN265" s="16"/>
      <c r="AO265" s="16"/>
      <c r="AP265" s="26"/>
      <c r="AQ265" s="22"/>
      <c r="AR265" s="27"/>
      <c r="AS265" s="22"/>
      <c r="AT265" s="22"/>
      <c r="AU265" s="18"/>
      <c r="AV265" s="28"/>
      <c r="AW265" s="28"/>
      <c r="AX265" s="28"/>
      <c r="AY265" s="28"/>
      <c r="AZ265" s="28"/>
      <c r="BA265" s="28"/>
      <c r="BB265" s="28"/>
      <c r="BC265" s="22"/>
      <c r="BD265" s="22"/>
      <c r="BE265" s="29"/>
      <c r="BF265" s="29"/>
      <c r="BG265" s="18"/>
      <c r="BH265" s="133"/>
      <c r="BI265" s="14"/>
    </row>
    <row r="266" spans="1:61" ht="18" hidden="1" customHeight="1" x14ac:dyDescent="0.25">
      <c r="A266" s="14"/>
      <c r="B266" s="14"/>
      <c r="C266" s="14"/>
      <c r="D266" s="14"/>
      <c r="E266" s="14"/>
      <c r="F266" s="14"/>
      <c r="G266" s="14"/>
      <c r="H266" s="14"/>
      <c r="I266" s="15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20"/>
      <c r="Z266" s="21"/>
      <c r="AA266" s="22"/>
      <c r="AB266" s="23"/>
      <c r="AC266" s="24"/>
      <c r="AD266" s="25"/>
      <c r="AE266" s="16"/>
      <c r="AF266" s="16"/>
      <c r="AG266" s="18"/>
      <c r="AH266" s="16"/>
      <c r="AI266" s="16"/>
      <c r="AJ266" s="16"/>
      <c r="AK266" s="14"/>
      <c r="AL266" s="14"/>
      <c r="AM266" s="14"/>
      <c r="AN266" s="16"/>
      <c r="AO266" s="16"/>
      <c r="AP266" s="26"/>
      <c r="AQ266" s="22"/>
      <c r="AR266" s="27"/>
      <c r="AS266" s="22"/>
      <c r="AT266" s="22"/>
      <c r="AU266" s="18"/>
      <c r="AV266" s="28"/>
      <c r="AW266" s="28"/>
      <c r="AX266" s="28"/>
      <c r="AY266" s="28"/>
      <c r="AZ266" s="28"/>
      <c r="BA266" s="28"/>
      <c r="BB266" s="30"/>
      <c r="BC266" s="22"/>
      <c r="BD266" s="22"/>
      <c r="BE266" s="29"/>
      <c r="BF266" s="29"/>
      <c r="BG266" s="18"/>
      <c r="BH266" s="133"/>
      <c r="BI266" s="14"/>
    </row>
    <row r="267" spans="1:61" ht="18" hidden="1" customHeight="1" x14ac:dyDescent="0.25">
      <c r="A267" s="14"/>
      <c r="B267" s="14"/>
      <c r="C267" s="14"/>
      <c r="D267" s="14"/>
      <c r="E267" s="14"/>
      <c r="F267" s="14"/>
      <c r="G267" s="14"/>
      <c r="H267" s="14"/>
      <c r="I267" s="15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20"/>
      <c r="Z267" s="21"/>
      <c r="AA267" s="22"/>
      <c r="AB267" s="23"/>
      <c r="AC267" s="24"/>
      <c r="AD267" s="25"/>
      <c r="AE267" s="16"/>
      <c r="AF267" s="16"/>
      <c r="AG267" s="18"/>
      <c r="AH267" s="16"/>
      <c r="AI267" s="16"/>
      <c r="AJ267" s="16"/>
      <c r="AK267" s="14"/>
      <c r="AL267" s="14"/>
      <c r="AM267" s="14"/>
      <c r="AN267" s="16"/>
      <c r="AO267" s="16"/>
      <c r="AP267" s="26"/>
      <c r="AQ267" s="22"/>
      <c r="AR267" s="27"/>
      <c r="AS267" s="22"/>
      <c r="AT267" s="22"/>
      <c r="AU267" s="18"/>
      <c r="AV267" s="28"/>
      <c r="AW267" s="28"/>
      <c r="AX267" s="28"/>
      <c r="AY267" s="28"/>
      <c r="AZ267" s="28"/>
      <c r="BA267" s="28"/>
      <c r="BB267" s="30"/>
      <c r="BC267" s="22"/>
      <c r="BD267" s="22"/>
      <c r="BE267" s="29"/>
      <c r="BF267" s="29"/>
      <c r="BG267" s="18"/>
      <c r="BH267" s="133"/>
      <c r="BI267" s="14"/>
    </row>
    <row r="268" spans="1:61" ht="18" hidden="1" customHeight="1" x14ac:dyDescent="0.25">
      <c r="A268" s="14"/>
      <c r="B268" s="14"/>
      <c r="C268" s="14"/>
      <c r="D268" s="14"/>
      <c r="E268" s="14"/>
      <c r="F268" s="14"/>
      <c r="G268" s="14"/>
      <c r="H268" s="14"/>
      <c r="I268" s="15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20"/>
      <c r="Z268" s="21"/>
      <c r="AA268" s="22"/>
      <c r="AB268" s="23"/>
      <c r="AC268" s="24"/>
      <c r="AD268" s="25"/>
      <c r="AE268" s="16"/>
      <c r="AF268" s="16"/>
      <c r="AG268" s="18"/>
      <c r="AH268" s="16"/>
      <c r="AI268" s="16"/>
      <c r="AJ268" s="16"/>
      <c r="AK268" s="14"/>
      <c r="AL268" s="14"/>
      <c r="AM268" s="14"/>
      <c r="AN268" s="16"/>
      <c r="AO268" s="16"/>
      <c r="AP268" s="26"/>
      <c r="AQ268" s="22"/>
      <c r="AR268" s="27"/>
      <c r="AS268" s="22"/>
      <c r="AT268" s="22"/>
      <c r="AU268" s="18"/>
      <c r="AV268" s="28"/>
      <c r="AW268" s="28"/>
      <c r="AX268" s="28"/>
      <c r="AY268" s="28"/>
      <c r="AZ268" s="28"/>
      <c r="BA268" s="28"/>
      <c r="BB268" s="30"/>
      <c r="BC268" s="22"/>
      <c r="BD268" s="22"/>
      <c r="BE268" s="29"/>
      <c r="BF268" s="29"/>
      <c r="BG268" s="18"/>
      <c r="BH268" s="133"/>
      <c r="BI268" s="14"/>
    </row>
    <row r="269" spans="1:61" ht="18" hidden="1" customHeight="1" x14ac:dyDescent="0.25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6"/>
      <c r="M269" s="16"/>
      <c r="N269" s="16"/>
      <c r="O269" s="16"/>
      <c r="P269" s="14"/>
      <c r="Q269" s="14"/>
      <c r="R269" s="14"/>
      <c r="S269" s="14"/>
      <c r="T269" s="14"/>
      <c r="U269" s="14"/>
      <c r="V269" s="14"/>
      <c r="W269" s="14"/>
      <c r="X269" s="14"/>
      <c r="Y269" s="16"/>
      <c r="Z269" s="14"/>
      <c r="AA269" s="14"/>
      <c r="AB269" s="23"/>
      <c r="AC269" s="31"/>
      <c r="AD269" s="32"/>
      <c r="AE269" s="14"/>
      <c r="AF269" s="16"/>
      <c r="AG269" s="16"/>
      <c r="AH269" s="16"/>
      <c r="AI269" s="16"/>
      <c r="AJ269" s="14"/>
      <c r="AK269" s="14"/>
      <c r="AL269" s="14"/>
      <c r="AM269" s="14"/>
      <c r="AN269" s="16"/>
      <c r="AO269" s="16"/>
      <c r="AP269" s="14"/>
      <c r="AQ269" s="14"/>
      <c r="AR269" s="14"/>
      <c r="AS269" s="14"/>
      <c r="AT269" s="14"/>
      <c r="AU269" s="31"/>
      <c r="AV269" s="14"/>
      <c r="AW269" s="14"/>
      <c r="AX269" s="14"/>
      <c r="AY269" s="14"/>
      <c r="AZ269" s="14"/>
      <c r="BA269" s="14"/>
      <c r="BB269" s="14"/>
      <c r="BC269" s="14"/>
      <c r="BD269" s="14"/>
      <c r="BE269" s="14"/>
      <c r="BF269" s="14"/>
      <c r="BG269" s="18"/>
      <c r="BH269" s="108"/>
      <c r="BI269" s="14"/>
    </row>
    <row r="270" spans="1:61" ht="15" hidden="1" customHeight="1" x14ac:dyDescent="0.25">
      <c r="A270" s="33"/>
      <c r="B270" s="33"/>
      <c r="C270" s="33"/>
      <c r="D270" s="33"/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4"/>
      <c r="Z270" s="35"/>
      <c r="AA270" s="35"/>
      <c r="AB270" s="36"/>
      <c r="AC270" s="36"/>
      <c r="AD270" s="37"/>
      <c r="AE270" s="35"/>
      <c r="AF270" s="34"/>
      <c r="AG270" s="38"/>
      <c r="AH270" s="35"/>
      <c r="AI270" s="35"/>
      <c r="AJ270" s="35"/>
      <c r="AK270" s="35"/>
      <c r="AL270" s="35"/>
      <c r="AM270" s="35"/>
      <c r="AN270" s="35"/>
      <c r="AO270" s="35"/>
      <c r="AP270" s="35"/>
      <c r="AQ270" s="35"/>
      <c r="AR270" s="35"/>
      <c r="AS270" s="35"/>
      <c r="AT270" s="35"/>
      <c r="AU270" s="35"/>
      <c r="AV270" s="35"/>
      <c r="AW270" s="35"/>
      <c r="AX270" s="35"/>
      <c r="AY270" s="35"/>
      <c r="AZ270" s="35"/>
      <c r="BA270" s="35"/>
      <c r="BB270" s="35"/>
      <c r="BC270" s="35"/>
      <c r="BD270" s="35"/>
      <c r="BE270" s="35"/>
      <c r="BF270" s="35"/>
      <c r="BG270" s="35"/>
      <c r="BH270" s="131"/>
      <c r="BI270" s="35"/>
    </row>
    <row r="271" spans="1:61" ht="18" hidden="1" customHeight="1" x14ac:dyDescent="0.25">
      <c r="A271" s="39"/>
      <c r="B271" s="39"/>
      <c r="C271" s="177"/>
      <c r="D271" s="178"/>
      <c r="E271" s="39"/>
      <c r="F271" s="179"/>
      <c r="G271" s="180"/>
      <c r="H271" s="40"/>
      <c r="I271" s="39"/>
      <c r="J271" s="39"/>
      <c r="K271" s="41"/>
      <c r="L271" s="42"/>
      <c r="M271" s="42"/>
      <c r="N271" s="42"/>
      <c r="O271" s="42"/>
      <c r="P271" s="42"/>
      <c r="Q271" s="43"/>
      <c r="R271" s="44"/>
      <c r="S271" s="39"/>
      <c r="T271" s="41"/>
      <c r="U271" s="42"/>
      <c r="V271" s="43"/>
      <c r="W271" s="44"/>
      <c r="X271" s="40"/>
      <c r="Y271" s="34"/>
      <c r="Z271" s="34"/>
      <c r="AA271" s="34"/>
      <c r="AB271" s="34"/>
      <c r="AC271" s="34"/>
      <c r="AD271" s="45"/>
      <c r="AE271" s="34"/>
      <c r="AF271" s="46"/>
      <c r="AG271" s="47"/>
      <c r="AH271" s="46"/>
      <c r="AI271" s="48"/>
      <c r="AJ271" s="48"/>
      <c r="AK271" s="48"/>
      <c r="AL271" s="48"/>
      <c r="AM271" s="48"/>
      <c r="AN271" s="48"/>
      <c r="AO271" s="48"/>
      <c r="AP271" s="34"/>
      <c r="AQ271" s="34"/>
      <c r="AR271" s="34"/>
      <c r="AS271" s="34"/>
      <c r="AT271" s="34"/>
      <c r="AU271" s="49"/>
      <c r="AV271" s="35"/>
      <c r="AW271" s="35"/>
      <c r="AX271" s="35"/>
      <c r="AY271" s="35"/>
      <c r="AZ271" s="35"/>
      <c r="BA271" s="35"/>
      <c r="BB271" s="34"/>
      <c r="BC271" s="34"/>
      <c r="BD271" s="34"/>
      <c r="BE271" s="34"/>
      <c r="BF271" s="34"/>
      <c r="BG271" s="34"/>
      <c r="BH271" s="130"/>
      <c r="BI271" s="34"/>
    </row>
    <row r="272" spans="1:61" ht="18" hidden="1" customHeight="1" x14ac:dyDescent="0.25">
      <c r="A272" s="82"/>
      <c r="B272" s="83"/>
      <c r="C272" s="84"/>
      <c r="D272" s="85"/>
      <c r="E272" s="83"/>
      <c r="F272" s="54"/>
      <c r="G272" s="55"/>
      <c r="H272" s="33"/>
      <c r="I272" s="86"/>
      <c r="J272" s="87"/>
      <c r="K272" s="88"/>
      <c r="L272" s="89"/>
      <c r="M272" s="89"/>
      <c r="N272" s="89"/>
      <c r="O272" s="89"/>
      <c r="P272" s="89"/>
      <c r="Q272" s="89"/>
      <c r="R272" s="90"/>
      <c r="S272" s="87"/>
      <c r="T272" s="61"/>
      <c r="U272" s="62"/>
      <c r="V272" s="62"/>
      <c r="W272" s="63"/>
      <c r="X272" s="33"/>
      <c r="Y272" s="64"/>
      <c r="Z272" s="65"/>
      <c r="AA272" s="65"/>
      <c r="AB272" s="66"/>
      <c r="AC272" s="67"/>
      <c r="AD272" s="68"/>
      <c r="AE272" s="35"/>
      <c r="AF272" s="48"/>
      <c r="AG272" s="69"/>
      <c r="AH272" s="70"/>
      <c r="AI272" s="71"/>
      <c r="AJ272" s="71"/>
      <c r="AK272" s="70"/>
      <c r="AL272" s="71"/>
      <c r="AM272" s="71"/>
      <c r="AN272" s="71"/>
      <c r="AO272" s="71"/>
      <c r="AP272" s="34"/>
      <c r="AQ272" s="34"/>
      <c r="AR272" s="34"/>
      <c r="AS272" s="34"/>
      <c r="AT272" s="35"/>
      <c r="AU272" s="35"/>
      <c r="AV272" s="35"/>
      <c r="AW272" s="35"/>
      <c r="AX272" s="35"/>
      <c r="AY272" s="35"/>
      <c r="AZ272" s="35"/>
      <c r="BA272" s="35"/>
      <c r="BB272" s="35"/>
      <c r="BC272" s="35"/>
      <c r="BD272" s="35"/>
      <c r="BE272" s="35"/>
      <c r="BF272" s="35"/>
      <c r="BG272" s="35"/>
      <c r="BH272" s="131"/>
      <c r="BI272" s="35"/>
    </row>
    <row r="273" spans="1:61" ht="18" hidden="1" customHeight="1" x14ac:dyDescent="0.25">
      <c r="A273" s="86"/>
      <c r="B273" s="91"/>
      <c r="C273" s="92"/>
      <c r="D273" s="93"/>
      <c r="E273" s="91"/>
      <c r="F273" s="75"/>
      <c r="G273" s="76"/>
      <c r="H273" s="33"/>
      <c r="I273" s="86"/>
      <c r="J273" s="87"/>
      <c r="K273" s="88"/>
      <c r="L273" s="89"/>
      <c r="M273" s="89"/>
      <c r="N273" s="89"/>
      <c r="O273" s="89"/>
      <c r="P273" s="89"/>
      <c r="Q273" s="89"/>
      <c r="R273" s="90"/>
      <c r="S273" s="87"/>
      <c r="T273" s="61"/>
      <c r="U273" s="62"/>
      <c r="V273" s="62"/>
      <c r="W273" s="63"/>
      <c r="X273" s="33"/>
      <c r="Y273" s="64"/>
      <c r="Z273" s="65"/>
      <c r="AA273" s="65"/>
      <c r="AB273" s="66"/>
      <c r="AC273" s="67"/>
      <c r="AD273" s="68"/>
      <c r="AE273" s="35"/>
      <c r="AF273" s="48"/>
      <c r="AG273" s="69"/>
      <c r="AH273" s="70"/>
      <c r="AI273" s="71"/>
      <c r="AJ273" s="71"/>
      <c r="AK273" s="70"/>
      <c r="AL273" s="71"/>
      <c r="AM273" s="71"/>
      <c r="AN273" s="71"/>
      <c r="AO273" s="71"/>
      <c r="AP273" s="34"/>
      <c r="AQ273" s="34"/>
      <c r="AR273" s="34"/>
      <c r="AS273" s="34"/>
      <c r="AT273" s="35"/>
      <c r="AU273" s="35"/>
      <c r="AV273" s="35"/>
      <c r="AW273" s="35"/>
      <c r="AX273" s="35"/>
      <c r="AY273" s="35"/>
      <c r="AZ273" s="35"/>
      <c r="BA273" s="35"/>
      <c r="BB273" s="35"/>
      <c r="BC273" s="35"/>
      <c r="BD273" s="35"/>
      <c r="BE273" s="35"/>
      <c r="BF273" s="35"/>
      <c r="BG273" s="35"/>
      <c r="BH273" s="131"/>
      <c r="BI273" s="35"/>
    </row>
    <row r="274" spans="1:61" ht="18" hidden="1" customHeight="1" x14ac:dyDescent="0.25">
      <c r="A274" s="86"/>
      <c r="B274" s="91"/>
      <c r="C274" s="92"/>
      <c r="D274" s="93"/>
      <c r="E274" s="91"/>
      <c r="F274" s="75"/>
      <c r="G274" s="76"/>
      <c r="H274" s="33"/>
      <c r="I274" s="86"/>
      <c r="J274" s="87"/>
      <c r="K274" s="88"/>
      <c r="L274" s="89"/>
      <c r="M274" s="89"/>
      <c r="N274" s="89"/>
      <c r="O274" s="89"/>
      <c r="P274" s="89"/>
      <c r="Q274" s="89"/>
      <c r="R274" s="90"/>
      <c r="S274" s="87"/>
      <c r="T274" s="61"/>
      <c r="U274" s="62"/>
      <c r="V274" s="62"/>
      <c r="W274" s="63"/>
      <c r="X274" s="33"/>
      <c r="Y274" s="64"/>
      <c r="Z274" s="65"/>
      <c r="AA274" s="65"/>
      <c r="AB274" s="66"/>
      <c r="AC274" s="67"/>
      <c r="AD274" s="68"/>
      <c r="AE274" s="35"/>
      <c r="AF274" s="48"/>
      <c r="AG274" s="69"/>
      <c r="AH274" s="70"/>
      <c r="AI274" s="71"/>
      <c r="AJ274" s="71"/>
      <c r="AK274" s="70"/>
      <c r="AL274" s="71"/>
      <c r="AM274" s="71"/>
      <c r="AN274" s="71"/>
      <c r="AO274" s="71"/>
      <c r="AP274" s="34"/>
      <c r="AQ274" s="34"/>
      <c r="AR274" s="34"/>
      <c r="AS274" s="34"/>
      <c r="AT274" s="35"/>
      <c r="AU274" s="35"/>
      <c r="AV274" s="35"/>
      <c r="AW274" s="35"/>
      <c r="AX274" s="35"/>
      <c r="AY274" s="35"/>
      <c r="AZ274" s="35"/>
      <c r="BA274" s="35"/>
      <c r="BB274" s="35"/>
      <c r="BC274" s="35"/>
      <c r="BD274" s="35"/>
      <c r="BE274" s="35"/>
      <c r="BF274" s="35"/>
      <c r="BG274" s="35"/>
      <c r="BH274" s="131"/>
      <c r="BI274" s="35"/>
    </row>
    <row r="275" spans="1:61" ht="18" hidden="1" customHeight="1" x14ac:dyDescent="0.25">
      <c r="A275" s="86"/>
      <c r="B275" s="91"/>
      <c r="C275" s="92"/>
      <c r="D275" s="93"/>
      <c r="E275" s="91"/>
      <c r="F275" s="75"/>
      <c r="G275" s="76"/>
      <c r="H275" s="33"/>
      <c r="I275" s="86"/>
      <c r="J275" s="87"/>
      <c r="K275" s="88"/>
      <c r="L275" s="89"/>
      <c r="M275" s="89"/>
      <c r="N275" s="89"/>
      <c r="O275" s="89"/>
      <c r="P275" s="89"/>
      <c r="Q275" s="89"/>
      <c r="R275" s="90"/>
      <c r="S275" s="87"/>
      <c r="T275" s="61"/>
      <c r="U275" s="62"/>
      <c r="V275" s="62"/>
      <c r="W275" s="63"/>
      <c r="X275" s="33"/>
      <c r="Y275" s="64"/>
      <c r="Z275" s="65"/>
      <c r="AA275" s="65"/>
      <c r="AB275" s="66"/>
      <c r="AC275" s="67"/>
      <c r="AD275" s="68"/>
      <c r="AE275" s="35"/>
      <c r="AF275" s="48"/>
      <c r="AG275" s="69"/>
      <c r="AH275" s="70"/>
      <c r="AI275" s="71"/>
      <c r="AJ275" s="71"/>
      <c r="AK275" s="70"/>
      <c r="AL275" s="71"/>
      <c r="AM275" s="71"/>
      <c r="AN275" s="71"/>
      <c r="AO275" s="71"/>
      <c r="AP275" s="34"/>
      <c r="AQ275" s="34"/>
      <c r="AR275" s="34"/>
      <c r="AS275" s="34"/>
      <c r="AT275" s="35"/>
      <c r="AU275" s="35"/>
      <c r="AV275" s="35"/>
      <c r="AW275" s="35"/>
      <c r="AX275" s="35"/>
      <c r="AY275" s="35"/>
      <c r="AZ275" s="35"/>
      <c r="BA275" s="35"/>
      <c r="BB275" s="35"/>
      <c r="BC275" s="35"/>
      <c r="BD275" s="35"/>
      <c r="BE275" s="35"/>
      <c r="BF275" s="35"/>
      <c r="BG275" s="35"/>
      <c r="BH275" s="131"/>
      <c r="BI275" s="35"/>
    </row>
    <row r="276" spans="1:61" ht="18" hidden="1" customHeight="1" x14ac:dyDescent="0.25">
      <c r="A276" s="86"/>
      <c r="B276" s="91"/>
      <c r="C276" s="92"/>
      <c r="D276" s="93"/>
      <c r="E276" s="91"/>
      <c r="F276" s="75"/>
      <c r="G276" s="76"/>
      <c r="H276" s="33"/>
      <c r="I276" s="86"/>
      <c r="J276" s="87"/>
      <c r="K276" s="88"/>
      <c r="L276" s="89"/>
      <c r="M276" s="89"/>
      <c r="N276" s="89"/>
      <c r="O276" s="89"/>
      <c r="P276" s="89"/>
      <c r="Q276" s="89"/>
      <c r="R276" s="90"/>
      <c r="S276" s="87"/>
      <c r="T276" s="61"/>
      <c r="U276" s="62"/>
      <c r="V276" s="62"/>
      <c r="W276" s="63"/>
      <c r="X276" s="33"/>
      <c r="Y276" s="64"/>
      <c r="Z276" s="65"/>
      <c r="AA276" s="65"/>
      <c r="AB276" s="66"/>
      <c r="AC276" s="67"/>
      <c r="AD276" s="68"/>
      <c r="AE276" s="35"/>
      <c r="AF276" s="48"/>
      <c r="AG276" s="69"/>
      <c r="AH276" s="70"/>
      <c r="AI276" s="71"/>
      <c r="AJ276" s="71"/>
      <c r="AK276" s="70"/>
      <c r="AL276" s="71"/>
      <c r="AM276" s="71"/>
      <c r="AN276" s="71"/>
      <c r="AO276" s="71"/>
      <c r="AP276" s="34"/>
      <c r="AQ276" s="34"/>
      <c r="AR276" s="34"/>
      <c r="AS276" s="34"/>
      <c r="AT276" s="35"/>
      <c r="AU276" s="35"/>
      <c r="AV276" s="35"/>
      <c r="AW276" s="35"/>
      <c r="AX276" s="35"/>
      <c r="AY276" s="35"/>
      <c r="AZ276" s="35"/>
      <c r="BA276" s="35"/>
      <c r="BB276" s="35"/>
      <c r="BC276" s="35"/>
      <c r="BD276" s="35"/>
      <c r="BE276" s="35"/>
      <c r="BF276" s="35"/>
      <c r="BG276" s="35"/>
      <c r="BH276" s="131"/>
      <c r="BI276" s="35"/>
    </row>
    <row r="277" spans="1:61" ht="18" hidden="1" customHeight="1" x14ac:dyDescent="0.25">
      <c r="A277" s="86"/>
      <c r="B277" s="91"/>
      <c r="C277" s="92"/>
      <c r="D277" s="93"/>
      <c r="E277" s="91"/>
      <c r="F277" s="75"/>
      <c r="G277" s="76"/>
      <c r="H277" s="33"/>
      <c r="I277" s="86"/>
      <c r="J277" s="87"/>
      <c r="K277" s="88"/>
      <c r="L277" s="89"/>
      <c r="M277" s="89"/>
      <c r="N277" s="89"/>
      <c r="O277" s="89"/>
      <c r="P277" s="89"/>
      <c r="Q277" s="89"/>
      <c r="R277" s="90"/>
      <c r="S277" s="87"/>
      <c r="T277" s="61"/>
      <c r="U277" s="62"/>
      <c r="V277" s="62"/>
      <c r="W277" s="63"/>
      <c r="X277" s="33"/>
      <c r="Y277" s="64"/>
      <c r="Z277" s="65"/>
      <c r="AA277" s="65"/>
      <c r="AB277" s="66"/>
      <c r="AC277" s="67"/>
      <c r="AD277" s="68"/>
      <c r="AE277" s="35"/>
      <c r="AF277" s="48"/>
      <c r="AG277" s="69"/>
      <c r="AH277" s="70"/>
      <c r="AI277" s="71"/>
      <c r="AJ277" s="71"/>
      <c r="AK277" s="70"/>
      <c r="AL277" s="71"/>
      <c r="AM277" s="71"/>
      <c r="AN277" s="71"/>
      <c r="AO277" s="71"/>
      <c r="AP277" s="34"/>
      <c r="AQ277" s="34"/>
      <c r="AR277" s="34"/>
      <c r="AS277" s="34"/>
      <c r="AT277" s="35"/>
      <c r="AU277" s="35"/>
      <c r="AV277" s="35"/>
      <c r="AW277" s="35"/>
      <c r="AX277" s="35"/>
      <c r="AY277" s="35"/>
      <c r="AZ277" s="35"/>
      <c r="BA277" s="35"/>
      <c r="BB277" s="35"/>
      <c r="BC277" s="35"/>
      <c r="BD277" s="35"/>
      <c r="BE277" s="35"/>
      <c r="BF277" s="35"/>
      <c r="BG277" s="35"/>
      <c r="BH277" s="131"/>
      <c r="BI277" s="35"/>
    </row>
    <row r="278" spans="1:61" ht="18" hidden="1" customHeight="1" x14ac:dyDescent="0.25">
      <c r="A278" s="86"/>
      <c r="B278" s="91"/>
      <c r="C278" s="92"/>
      <c r="D278" s="93"/>
      <c r="E278" s="91"/>
      <c r="F278" s="75"/>
      <c r="G278" s="76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4"/>
      <c r="Z278" s="35"/>
      <c r="AA278" s="35"/>
      <c r="AB278" s="66"/>
      <c r="AC278" s="67"/>
      <c r="AD278" s="37"/>
      <c r="AE278" s="35"/>
      <c r="AF278" s="48"/>
      <c r="AG278" s="69"/>
      <c r="AH278" s="70"/>
      <c r="AI278" s="71"/>
      <c r="AJ278" s="71"/>
      <c r="AK278" s="70"/>
      <c r="AL278" s="71"/>
      <c r="AM278" s="71"/>
      <c r="AN278" s="71"/>
      <c r="AO278" s="71"/>
      <c r="AP278" s="34"/>
      <c r="AQ278" s="34"/>
      <c r="AR278" s="34"/>
      <c r="AS278" s="34"/>
      <c r="AT278" s="35"/>
      <c r="AU278" s="35"/>
      <c r="AV278" s="35"/>
      <c r="AW278" s="35"/>
      <c r="AX278" s="35"/>
      <c r="AY278" s="35"/>
      <c r="AZ278" s="35"/>
      <c r="BA278" s="35"/>
      <c r="BB278" s="35"/>
      <c r="BC278" s="35"/>
      <c r="BD278" s="35"/>
      <c r="BE278" s="35"/>
      <c r="BF278" s="35"/>
      <c r="BG278" s="35"/>
      <c r="BH278" s="131"/>
      <c r="BI278" s="35"/>
    </row>
    <row r="279" spans="1:61" ht="18" hidden="1" customHeight="1" x14ac:dyDescent="0.25">
      <c r="A279" s="86"/>
      <c r="B279" s="91"/>
      <c r="C279" s="92"/>
      <c r="D279" s="93"/>
      <c r="E279" s="91"/>
      <c r="F279" s="75"/>
      <c r="G279" s="76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4"/>
      <c r="Z279" s="35"/>
      <c r="AA279" s="35"/>
      <c r="AB279" s="36"/>
      <c r="AC279" s="36"/>
      <c r="AD279" s="37"/>
      <c r="AE279" s="35"/>
      <c r="AF279" s="48"/>
      <c r="AG279" s="69"/>
      <c r="AH279" s="70"/>
      <c r="AI279" s="71"/>
      <c r="AJ279" s="71"/>
      <c r="AK279" s="70"/>
      <c r="AL279" s="71"/>
      <c r="AM279" s="71"/>
      <c r="AN279" s="71"/>
      <c r="AO279" s="71"/>
      <c r="AP279" s="34"/>
      <c r="AQ279" s="34"/>
      <c r="AR279" s="34"/>
      <c r="AS279" s="34"/>
      <c r="AT279" s="35"/>
      <c r="AU279" s="49"/>
      <c r="AV279" s="35"/>
      <c r="AW279" s="35"/>
      <c r="AX279" s="35"/>
      <c r="AY279" s="35"/>
      <c r="AZ279" s="35"/>
      <c r="BA279" s="35"/>
      <c r="BB279" s="35"/>
      <c r="BC279" s="35"/>
      <c r="BD279" s="35"/>
      <c r="BE279" s="35"/>
      <c r="BF279" s="35"/>
      <c r="BG279" s="35"/>
      <c r="BH279" s="131"/>
      <c r="BI279" s="35"/>
    </row>
    <row r="280" spans="1:61" ht="18" hidden="1" customHeight="1" x14ac:dyDescent="0.25">
      <c r="A280" s="86"/>
      <c r="B280" s="91"/>
      <c r="C280" s="92"/>
      <c r="D280" s="93"/>
      <c r="E280" s="91"/>
      <c r="F280" s="75"/>
      <c r="G280" s="76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4"/>
      <c r="Z280" s="35"/>
      <c r="AA280" s="35"/>
      <c r="AB280" s="36"/>
      <c r="AC280" s="36"/>
      <c r="AD280" s="36"/>
      <c r="AE280" s="35"/>
      <c r="AF280" s="48"/>
      <c r="AG280" s="69"/>
      <c r="AH280" s="70"/>
      <c r="AI280" s="71"/>
      <c r="AJ280" s="71"/>
      <c r="AK280" s="70"/>
      <c r="AL280" s="71"/>
      <c r="AM280" s="71"/>
      <c r="AN280" s="71"/>
      <c r="AO280" s="71"/>
      <c r="AP280" s="34"/>
      <c r="AQ280" s="34"/>
      <c r="AR280" s="34"/>
      <c r="AS280" s="34"/>
      <c r="AT280" s="35"/>
      <c r="AU280" s="35"/>
      <c r="AV280" s="35"/>
      <c r="AW280" s="35"/>
      <c r="AX280" s="35"/>
      <c r="AY280" s="35"/>
      <c r="AZ280" s="35"/>
      <c r="BA280" s="35"/>
      <c r="BB280" s="35"/>
      <c r="BC280" s="35"/>
      <c r="BD280" s="77"/>
      <c r="BE280" s="35"/>
      <c r="BF280" s="35"/>
      <c r="BG280" s="35"/>
      <c r="BH280" s="131"/>
      <c r="BI280" s="35"/>
    </row>
    <row r="281" spans="1:61" ht="18" hidden="1" customHeight="1" x14ac:dyDescent="0.25">
      <c r="A281" s="86"/>
      <c r="B281" s="91"/>
      <c r="C281" s="92"/>
      <c r="D281" s="93"/>
      <c r="E281" s="91"/>
      <c r="F281" s="75"/>
      <c r="G281" s="76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4"/>
      <c r="Z281" s="35"/>
      <c r="AA281" s="35"/>
      <c r="AB281" s="36"/>
      <c r="AC281" s="36"/>
      <c r="AD281" s="37"/>
      <c r="AE281" s="35"/>
      <c r="AF281" s="48"/>
      <c r="AG281" s="69"/>
      <c r="AH281" s="70"/>
      <c r="AI281" s="71"/>
      <c r="AJ281" s="71"/>
      <c r="AK281" s="70"/>
      <c r="AL281" s="71"/>
      <c r="AM281" s="71"/>
      <c r="AN281" s="71"/>
      <c r="AO281" s="71"/>
      <c r="AP281" s="34"/>
      <c r="AQ281" s="34"/>
      <c r="AR281" s="34"/>
      <c r="AS281" s="34"/>
      <c r="AT281" s="35"/>
      <c r="AU281" s="35"/>
      <c r="AV281" s="35"/>
      <c r="AW281" s="35"/>
      <c r="AX281" s="35"/>
      <c r="AY281" s="35"/>
      <c r="AZ281" s="35"/>
      <c r="BA281" s="35"/>
      <c r="BB281" s="35"/>
      <c r="BC281" s="35"/>
      <c r="BD281" s="77"/>
      <c r="BE281" s="35"/>
      <c r="BF281" s="35"/>
      <c r="BG281" s="35"/>
      <c r="BH281" s="131"/>
      <c r="BI281" s="35"/>
    </row>
    <row r="282" spans="1:61" ht="18" hidden="1" customHeight="1" x14ac:dyDescent="0.25">
      <c r="A282" s="86"/>
      <c r="B282" s="91"/>
      <c r="C282" s="92"/>
      <c r="D282" s="93"/>
      <c r="E282" s="91"/>
      <c r="F282" s="75"/>
      <c r="G282" s="76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4"/>
      <c r="Z282" s="35"/>
      <c r="AA282" s="35"/>
      <c r="AB282" s="36"/>
      <c r="AC282" s="36"/>
      <c r="AD282" s="36"/>
      <c r="AE282" s="35"/>
      <c r="AF282" s="48"/>
      <c r="AG282" s="69"/>
      <c r="AH282" s="70"/>
      <c r="AI282" s="71"/>
      <c r="AJ282" s="71"/>
      <c r="AK282" s="70"/>
      <c r="AL282" s="71"/>
      <c r="AM282" s="71"/>
      <c r="AN282" s="71"/>
      <c r="AO282" s="71"/>
      <c r="AP282" s="34"/>
      <c r="AQ282" s="34"/>
      <c r="AR282" s="34"/>
      <c r="AS282" s="34"/>
      <c r="AT282" s="35"/>
      <c r="AU282" s="35"/>
      <c r="AV282" s="35"/>
      <c r="AW282" s="35"/>
      <c r="AX282" s="35"/>
      <c r="AY282" s="35"/>
      <c r="AZ282" s="35"/>
      <c r="BA282" s="35"/>
      <c r="BB282" s="35"/>
      <c r="BC282" s="35"/>
      <c r="BD282" s="77"/>
      <c r="BE282" s="35"/>
      <c r="BF282" s="35"/>
      <c r="BG282" s="35"/>
      <c r="BH282" s="131"/>
      <c r="BI282" s="35"/>
    </row>
    <row r="283" spans="1:61" ht="18" hidden="1" customHeight="1" x14ac:dyDescent="0.25">
      <c r="A283" s="86"/>
      <c r="B283" s="91"/>
      <c r="C283" s="92"/>
      <c r="D283" s="93"/>
      <c r="E283" s="91"/>
      <c r="F283" s="75"/>
      <c r="G283" s="76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4"/>
      <c r="Z283" s="35"/>
      <c r="AA283" s="35"/>
      <c r="AB283" s="36"/>
      <c r="AC283" s="36"/>
      <c r="AD283" s="36"/>
      <c r="AE283" s="35"/>
      <c r="AF283" s="48"/>
      <c r="AG283" s="69"/>
      <c r="AH283" s="70"/>
      <c r="AI283" s="71"/>
      <c r="AJ283" s="71"/>
      <c r="AK283" s="70"/>
      <c r="AL283" s="71"/>
      <c r="AM283" s="71"/>
      <c r="AN283" s="71"/>
      <c r="AO283" s="71"/>
      <c r="AP283" s="34"/>
      <c r="AQ283" s="34"/>
      <c r="AR283" s="34"/>
      <c r="AS283" s="34"/>
      <c r="AT283" s="35"/>
      <c r="AU283" s="35"/>
      <c r="AV283" s="35"/>
      <c r="AW283" s="35"/>
      <c r="AX283" s="35"/>
      <c r="AY283" s="35"/>
      <c r="AZ283" s="35"/>
      <c r="BA283" s="35"/>
      <c r="BB283" s="35"/>
      <c r="BC283" s="35"/>
      <c r="BD283" s="77"/>
      <c r="BE283" s="35"/>
      <c r="BF283" s="35"/>
      <c r="BG283" s="35"/>
      <c r="BH283" s="131"/>
      <c r="BI283" s="35"/>
    </row>
    <row r="284" spans="1:61" ht="18" hidden="1" customHeight="1" x14ac:dyDescent="0.25">
      <c r="A284" s="86"/>
      <c r="B284" s="91"/>
      <c r="C284" s="92"/>
      <c r="D284" s="93"/>
      <c r="E284" s="91"/>
      <c r="F284" s="75"/>
      <c r="G284" s="76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4"/>
      <c r="Z284" s="35"/>
      <c r="AA284" s="35"/>
      <c r="AB284" s="36"/>
      <c r="AC284" s="36"/>
      <c r="AD284" s="36"/>
      <c r="AE284" s="35"/>
      <c r="AF284" s="48"/>
      <c r="AG284" s="69"/>
      <c r="AH284" s="70"/>
      <c r="AI284" s="71"/>
      <c r="AJ284" s="71"/>
      <c r="AK284" s="70"/>
      <c r="AL284" s="71"/>
      <c r="AM284" s="71"/>
      <c r="AN284" s="71"/>
      <c r="AO284" s="71"/>
      <c r="AP284" s="34"/>
      <c r="AQ284" s="34"/>
      <c r="AR284" s="34"/>
      <c r="AS284" s="34"/>
      <c r="AT284" s="35"/>
      <c r="AU284" s="35"/>
      <c r="AV284" s="35"/>
      <c r="AW284" s="35"/>
      <c r="AX284" s="35"/>
      <c r="AY284" s="35"/>
      <c r="AZ284" s="35"/>
      <c r="BA284" s="35"/>
      <c r="BB284" s="78"/>
      <c r="BC284" s="78"/>
      <c r="BD284" s="77"/>
      <c r="BE284" s="35"/>
      <c r="BF284" s="35"/>
      <c r="BG284" s="35"/>
      <c r="BH284" s="131"/>
      <c r="BI284" s="35"/>
    </row>
    <row r="285" spans="1:61" ht="18" hidden="1" customHeight="1" x14ac:dyDescent="0.25">
      <c r="A285" s="86"/>
      <c r="B285" s="91"/>
      <c r="C285" s="92"/>
      <c r="D285" s="93"/>
      <c r="E285" s="91"/>
      <c r="F285" s="75"/>
      <c r="G285" s="76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4"/>
      <c r="Z285" s="35"/>
      <c r="AA285" s="35"/>
      <c r="AB285" s="36"/>
      <c r="AC285" s="36"/>
      <c r="AD285" s="37"/>
      <c r="AE285" s="35"/>
      <c r="AF285" s="48"/>
      <c r="AG285" s="69"/>
      <c r="AH285" s="70"/>
      <c r="AI285" s="71"/>
      <c r="AJ285" s="71"/>
      <c r="AK285" s="70"/>
      <c r="AL285" s="71"/>
      <c r="AM285" s="71"/>
      <c r="AN285" s="71"/>
      <c r="AO285" s="71"/>
      <c r="AP285" s="34"/>
      <c r="AQ285" s="34"/>
      <c r="AR285" s="34"/>
      <c r="AS285" s="34"/>
      <c r="AT285" s="35"/>
      <c r="AU285" s="35"/>
      <c r="AV285" s="35"/>
      <c r="AW285" s="35"/>
      <c r="AX285" s="35"/>
      <c r="AY285" s="35"/>
      <c r="AZ285" s="35"/>
      <c r="BA285" s="35"/>
      <c r="BB285" s="78"/>
      <c r="BC285" s="78"/>
      <c r="BD285" s="77"/>
      <c r="BE285" s="35"/>
      <c r="BF285" s="35"/>
      <c r="BG285" s="35"/>
      <c r="BH285" s="131"/>
      <c r="BI285" s="35"/>
    </row>
    <row r="286" spans="1:61" ht="18" hidden="1" customHeight="1" x14ac:dyDescent="0.25">
      <c r="A286" s="86"/>
      <c r="B286" s="91"/>
      <c r="C286" s="92"/>
      <c r="D286" s="93"/>
      <c r="E286" s="91"/>
      <c r="F286" s="75"/>
      <c r="G286" s="76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4"/>
      <c r="Z286" s="35"/>
      <c r="AA286" s="35"/>
      <c r="AB286" s="36"/>
      <c r="AC286" s="36"/>
      <c r="AD286" s="36"/>
      <c r="AE286" s="35"/>
      <c r="AF286" s="48"/>
      <c r="AG286" s="69"/>
      <c r="AH286" s="70"/>
      <c r="AI286" s="71"/>
      <c r="AJ286" s="71"/>
      <c r="AK286" s="70"/>
      <c r="AL286" s="71"/>
      <c r="AM286" s="71"/>
      <c r="AN286" s="71"/>
      <c r="AO286" s="71"/>
      <c r="AP286" s="34"/>
      <c r="AQ286" s="34"/>
      <c r="AR286" s="34"/>
      <c r="AS286" s="34"/>
      <c r="AT286" s="35"/>
      <c r="AU286" s="35"/>
      <c r="AV286" s="35"/>
      <c r="AW286" s="35"/>
      <c r="AX286" s="35"/>
      <c r="AY286" s="35"/>
      <c r="AZ286" s="35"/>
      <c r="BA286" s="35"/>
      <c r="BB286" s="35"/>
      <c r="BC286" s="35"/>
      <c r="BD286" s="35"/>
      <c r="BE286" s="35"/>
      <c r="BF286" s="35"/>
      <c r="BG286" s="35"/>
      <c r="BH286" s="131"/>
      <c r="BI286" s="35"/>
    </row>
    <row r="287" spans="1:61" ht="15" hidden="1" customHeight="1" x14ac:dyDescent="0.25">
      <c r="A287" s="79"/>
      <c r="B287" s="33"/>
      <c r="C287" s="33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4"/>
      <c r="Z287" s="35"/>
      <c r="AA287" s="35"/>
      <c r="AB287" s="36"/>
      <c r="AC287" s="36"/>
      <c r="AD287" s="36"/>
      <c r="AE287" s="35"/>
      <c r="AF287" s="34"/>
      <c r="AG287" s="80"/>
      <c r="AH287" s="35"/>
      <c r="AI287" s="81"/>
      <c r="AJ287" s="81"/>
      <c r="AK287" s="35"/>
      <c r="AL287" s="35"/>
      <c r="AM287" s="35"/>
      <c r="AN287" s="35"/>
      <c r="AO287" s="81"/>
      <c r="AP287" s="35"/>
      <c r="AQ287" s="35"/>
      <c r="AR287" s="35"/>
      <c r="AS287" s="35"/>
      <c r="AT287" s="35"/>
      <c r="AU287" s="35"/>
      <c r="AV287" s="35"/>
      <c r="AW287" s="35"/>
      <c r="AX287" s="35"/>
      <c r="AY287" s="35"/>
      <c r="AZ287" s="35"/>
      <c r="BA287" s="35"/>
      <c r="BB287" s="35"/>
      <c r="BC287" s="35"/>
      <c r="BD287" s="35"/>
      <c r="BE287" s="35"/>
      <c r="BF287" s="35"/>
      <c r="BG287" s="35"/>
      <c r="BH287" s="131"/>
      <c r="BI287" s="35"/>
    </row>
    <row r="288" spans="1:61" ht="18" hidden="1" customHeight="1" x14ac:dyDescent="0.25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6"/>
      <c r="Z288" s="14"/>
      <c r="AA288" s="14"/>
      <c r="AB288" s="31"/>
      <c r="AC288" s="31"/>
      <c r="AD288" s="31"/>
      <c r="AE288" s="14"/>
      <c r="AF288" s="16"/>
      <c r="AG288" s="14"/>
      <c r="AH288" s="14"/>
      <c r="AI288" s="14"/>
      <c r="AJ288" s="14"/>
      <c r="AK288" s="16"/>
      <c r="AL288" s="16"/>
      <c r="AM288" s="16"/>
      <c r="AN288" s="14"/>
      <c r="AO288" s="14"/>
      <c r="AP288" s="14"/>
      <c r="AQ288" s="14"/>
      <c r="AR288" s="16"/>
      <c r="AS288" s="16"/>
      <c r="AT288" s="14"/>
      <c r="AU288" s="31"/>
      <c r="AV288" s="14"/>
      <c r="AW288" s="14"/>
      <c r="AX288" s="14"/>
      <c r="AY288" s="14"/>
      <c r="AZ288" s="14"/>
      <c r="BA288" s="14"/>
      <c r="BB288" s="14"/>
      <c r="BC288" s="14"/>
      <c r="BD288" s="14"/>
      <c r="BE288" s="14"/>
      <c r="BF288" s="14"/>
      <c r="BG288" s="14"/>
      <c r="BH288" s="108"/>
      <c r="BI288" s="14"/>
    </row>
    <row r="289" spans="1:61" ht="18" hidden="1" customHeight="1" x14ac:dyDescent="0.25">
      <c r="A289" s="1"/>
      <c r="BH289" s="132"/>
    </row>
    <row r="290" spans="1:61" ht="18" hidden="1" customHeight="1" x14ac:dyDescent="0.25">
      <c r="I290" s="6"/>
      <c r="J290" s="7"/>
      <c r="R290" s="6"/>
      <c r="S290" s="7"/>
      <c r="BH290" s="132"/>
    </row>
    <row r="291" spans="1:61" ht="18" hidden="1" customHeight="1" x14ac:dyDescent="0.25">
      <c r="I291" s="8"/>
      <c r="J291" s="10"/>
      <c r="R291" s="8"/>
      <c r="S291" s="11"/>
      <c r="BH291" s="132"/>
    </row>
    <row r="292" spans="1:61" ht="18" hidden="1" customHeight="1" x14ac:dyDescent="0.25">
      <c r="I292" s="8"/>
      <c r="J292" s="10"/>
      <c r="R292" s="8"/>
      <c r="S292" s="11"/>
      <c r="BH292" s="132"/>
    </row>
    <row r="293" spans="1:61" ht="18" hidden="1" customHeight="1" x14ac:dyDescent="0.25">
      <c r="I293" s="8"/>
      <c r="J293" s="10"/>
      <c r="R293" s="8"/>
      <c r="S293" s="11"/>
      <c r="BH293" s="132"/>
    </row>
    <row r="294" spans="1:61" ht="18" hidden="1" customHeight="1" x14ac:dyDescent="0.25">
      <c r="I294" s="8"/>
      <c r="J294" s="10"/>
      <c r="R294" s="8"/>
      <c r="S294" s="13"/>
      <c r="BH294" s="132"/>
    </row>
    <row r="295" spans="1:61" ht="18" hidden="1" customHeight="1" x14ac:dyDescent="0.25">
      <c r="I295" s="8"/>
      <c r="J295" s="10"/>
      <c r="R295" s="8"/>
      <c r="S295" s="11"/>
      <c r="BH295" s="132"/>
    </row>
    <row r="296" spans="1:61" ht="18" hidden="1" customHeight="1" x14ac:dyDescent="0.25">
      <c r="I296" s="8"/>
      <c r="J296" s="10"/>
      <c r="R296" s="8"/>
      <c r="S296" s="11"/>
      <c r="BH296" s="132"/>
    </row>
    <row r="297" spans="1:61" ht="18" hidden="1" customHeight="1" x14ac:dyDescent="0.25">
      <c r="AR297"/>
      <c r="AS297"/>
      <c r="AU297" s="3"/>
      <c r="AV297" s="3"/>
      <c r="AX297" s="4"/>
      <c r="BH297" s="132"/>
    </row>
    <row r="298" spans="1:61" ht="18" hidden="1" customHeight="1" x14ac:dyDescent="0.25">
      <c r="A298" s="14"/>
      <c r="B298" s="14"/>
      <c r="C298" s="14"/>
      <c r="D298" s="14"/>
      <c r="E298" s="14"/>
      <c r="F298" s="14"/>
      <c r="G298" s="14"/>
      <c r="H298" s="14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7"/>
      <c r="AE298" s="16"/>
      <c r="AF298" s="16"/>
      <c r="AG298" s="15"/>
      <c r="AH298" s="15"/>
      <c r="AI298" s="15"/>
      <c r="AJ298" s="15"/>
      <c r="AK298" s="15"/>
      <c r="AL298" s="15"/>
      <c r="AM298" s="15"/>
      <c r="AN298" s="15"/>
      <c r="AO298" s="15"/>
      <c r="AP298" s="15"/>
      <c r="AQ298" s="16"/>
      <c r="AR298" s="18"/>
      <c r="AS298" s="16"/>
      <c r="AT298" s="16"/>
      <c r="AU298" s="19"/>
      <c r="AV298" s="18"/>
      <c r="AW298" s="18"/>
      <c r="AX298" s="18"/>
      <c r="AY298" s="18"/>
      <c r="AZ298" s="18"/>
      <c r="BA298" s="18"/>
      <c r="BB298" s="16"/>
      <c r="BC298" s="16"/>
      <c r="BD298" s="16"/>
      <c r="BE298" s="16"/>
      <c r="BF298" s="16"/>
      <c r="BG298" s="14"/>
      <c r="BH298" s="107"/>
      <c r="BI298" s="14"/>
    </row>
    <row r="299" spans="1:61" ht="18" hidden="1" customHeight="1" x14ac:dyDescent="0.25">
      <c r="A299" s="14"/>
      <c r="B299" s="14"/>
      <c r="C299" s="14"/>
      <c r="D299" s="14"/>
      <c r="E299" s="14"/>
      <c r="F299" s="14"/>
      <c r="G299" s="14"/>
      <c r="H299" s="14"/>
      <c r="I299" s="15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20"/>
      <c r="Z299" s="21"/>
      <c r="AA299" s="22"/>
      <c r="AB299" s="23"/>
      <c r="AC299" s="24"/>
      <c r="AD299" s="25"/>
      <c r="AE299" s="16"/>
      <c r="AF299" s="16"/>
      <c r="AG299" s="18"/>
      <c r="AH299" s="16"/>
      <c r="AI299" s="16"/>
      <c r="AJ299" s="16"/>
      <c r="AK299" s="14"/>
      <c r="AL299" s="14"/>
      <c r="AM299" s="14"/>
      <c r="AN299" s="16"/>
      <c r="AO299" s="16"/>
      <c r="AP299" s="26"/>
      <c r="AQ299" s="22"/>
      <c r="AR299" s="27"/>
      <c r="AS299" s="22"/>
      <c r="AT299" s="22"/>
      <c r="AU299" s="18"/>
      <c r="AV299" s="28"/>
      <c r="AW299" s="28"/>
      <c r="AX299" s="28"/>
      <c r="AY299" s="28"/>
      <c r="AZ299" s="28"/>
      <c r="BA299" s="28"/>
      <c r="BB299" s="28"/>
      <c r="BC299" s="22"/>
      <c r="BD299" s="22"/>
      <c r="BE299" s="29"/>
      <c r="BF299" s="29"/>
      <c r="BG299" s="18"/>
      <c r="BH299" s="133"/>
      <c r="BI299" s="14"/>
    </row>
    <row r="300" spans="1:61" ht="18" hidden="1" customHeight="1" x14ac:dyDescent="0.25">
      <c r="A300" s="14"/>
      <c r="B300" s="14"/>
      <c r="C300" s="14"/>
      <c r="D300" s="14"/>
      <c r="E300" s="14"/>
      <c r="F300" s="14"/>
      <c r="G300" s="14"/>
      <c r="H300" s="14"/>
      <c r="I300" s="15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20"/>
      <c r="Z300" s="21"/>
      <c r="AA300" s="22"/>
      <c r="AB300" s="23"/>
      <c r="AC300" s="24"/>
      <c r="AD300" s="25"/>
      <c r="AE300" s="16"/>
      <c r="AF300" s="16"/>
      <c r="AG300" s="18"/>
      <c r="AH300" s="16"/>
      <c r="AI300" s="16"/>
      <c r="AJ300" s="16"/>
      <c r="AK300" s="14"/>
      <c r="AL300" s="14"/>
      <c r="AM300" s="14"/>
      <c r="AN300" s="16"/>
      <c r="AO300" s="16"/>
      <c r="AP300" s="26"/>
      <c r="AQ300" s="22"/>
      <c r="AR300" s="27"/>
      <c r="AS300" s="22"/>
      <c r="AT300" s="22"/>
      <c r="AU300" s="18"/>
      <c r="AV300" s="28"/>
      <c r="AW300" s="28"/>
      <c r="AX300" s="28"/>
      <c r="AY300" s="28"/>
      <c r="AZ300" s="28"/>
      <c r="BA300" s="28"/>
      <c r="BB300" s="28"/>
      <c r="BC300" s="22"/>
      <c r="BD300" s="22"/>
      <c r="BE300" s="29"/>
      <c r="BF300" s="29"/>
      <c r="BG300" s="18"/>
      <c r="BH300" s="133"/>
      <c r="BI300" s="14"/>
    </row>
    <row r="301" spans="1:61" ht="18" hidden="1" customHeight="1" x14ac:dyDescent="0.25">
      <c r="A301" s="14"/>
      <c r="B301" s="14"/>
      <c r="C301" s="14"/>
      <c r="D301" s="14"/>
      <c r="E301" s="14"/>
      <c r="F301" s="14"/>
      <c r="G301" s="14"/>
      <c r="H301" s="14"/>
      <c r="I301" s="15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20"/>
      <c r="Z301" s="21"/>
      <c r="AA301" s="22"/>
      <c r="AB301" s="23"/>
      <c r="AC301" s="24"/>
      <c r="AD301" s="25"/>
      <c r="AE301" s="16"/>
      <c r="AF301" s="16"/>
      <c r="AG301" s="18"/>
      <c r="AH301" s="16"/>
      <c r="AI301" s="16"/>
      <c r="AJ301" s="16"/>
      <c r="AK301" s="14"/>
      <c r="AL301" s="14"/>
      <c r="AM301" s="14"/>
      <c r="AN301" s="16"/>
      <c r="AO301" s="16"/>
      <c r="AP301" s="26"/>
      <c r="AQ301" s="22"/>
      <c r="AR301" s="27"/>
      <c r="AS301" s="22"/>
      <c r="AT301" s="22"/>
      <c r="AU301" s="18"/>
      <c r="AV301" s="28"/>
      <c r="AW301" s="28"/>
      <c r="AX301" s="28"/>
      <c r="AY301" s="28"/>
      <c r="AZ301" s="28"/>
      <c r="BA301" s="28"/>
      <c r="BB301" s="28"/>
      <c r="BC301" s="22"/>
      <c r="BD301" s="22"/>
      <c r="BE301" s="29"/>
      <c r="BF301" s="29"/>
      <c r="BG301" s="18"/>
      <c r="BH301" s="133"/>
      <c r="BI301" s="14"/>
    </row>
    <row r="302" spans="1:61" ht="18" hidden="1" customHeight="1" x14ac:dyDescent="0.25">
      <c r="A302" s="14"/>
      <c r="B302" s="14"/>
      <c r="C302" s="14"/>
      <c r="D302" s="14"/>
      <c r="E302" s="14"/>
      <c r="F302" s="14"/>
      <c r="G302" s="14"/>
      <c r="H302" s="14"/>
      <c r="I302" s="15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20"/>
      <c r="Z302" s="21"/>
      <c r="AA302" s="22"/>
      <c r="AB302" s="23"/>
      <c r="AC302" s="24"/>
      <c r="AD302" s="25"/>
      <c r="AE302" s="16"/>
      <c r="AF302" s="16"/>
      <c r="AG302" s="18"/>
      <c r="AH302" s="16"/>
      <c r="AI302" s="16"/>
      <c r="AJ302" s="16"/>
      <c r="AK302" s="14"/>
      <c r="AL302" s="14"/>
      <c r="AM302" s="14"/>
      <c r="AN302" s="16"/>
      <c r="AO302" s="16"/>
      <c r="AP302" s="26"/>
      <c r="AQ302" s="22"/>
      <c r="AR302" s="27"/>
      <c r="AS302" s="22"/>
      <c r="AT302" s="22"/>
      <c r="AU302" s="18"/>
      <c r="AV302" s="28"/>
      <c r="AW302" s="28"/>
      <c r="AX302" s="28"/>
      <c r="AY302" s="28"/>
      <c r="AZ302" s="28"/>
      <c r="BA302" s="28"/>
      <c r="BB302" s="30"/>
      <c r="BC302" s="22"/>
      <c r="BD302" s="22"/>
      <c r="BE302" s="29"/>
      <c r="BF302" s="29"/>
      <c r="BG302" s="18"/>
      <c r="BH302" s="133"/>
      <c r="BI302" s="14"/>
    </row>
    <row r="303" spans="1:61" ht="18" hidden="1" customHeight="1" x14ac:dyDescent="0.25">
      <c r="A303" s="14"/>
      <c r="B303" s="14"/>
      <c r="C303" s="14"/>
      <c r="D303" s="14"/>
      <c r="E303" s="14"/>
      <c r="F303" s="14"/>
      <c r="G303" s="14"/>
      <c r="H303" s="14"/>
      <c r="I303" s="15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20"/>
      <c r="Z303" s="21"/>
      <c r="AA303" s="22"/>
      <c r="AB303" s="23"/>
      <c r="AC303" s="24"/>
      <c r="AD303" s="25"/>
      <c r="AE303" s="16"/>
      <c r="AF303" s="16"/>
      <c r="AG303" s="18"/>
      <c r="AH303" s="16"/>
      <c r="AI303" s="16"/>
      <c r="AJ303" s="16"/>
      <c r="AK303" s="14"/>
      <c r="AL303" s="14"/>
      <c r="AM303" s="14"/>
      <c r="AN303" s="16"/>
      <c r="AO303" s="16"/>
      <c r="AP303" s="26"/>
      <c r="AQ303" s="22"/>
      <c r="AR303" s="27"/>
      <c r="AS303" s="22"/>
      <c r="AT303" s="22"/>
      <c r="AU303" s="18"/>
      <c r="AV303" s="28"/>
      <c r="AW303" s="28"/>
      <c r="AX303" s="28"/>
      <c r="AY303" s="28"/>
      <c r="AZ303" s="28"/>
      <c r="BA303" s="28"/>
      <c r="BB303" s="30"/>
      <c r="BC303" s="22"/>
      <c r="BD303" s="22"/>
      <c r="BE303" s="29"/>
      <c r="BF303" s="29"/>
      <c r="BG303" s="18"/>
      <c r="BH303" s="133"/>
      <c r="BI303" s="14"/>
    </row>
    <row r="304" spans="1:61" ht="18" hidden="1" customHeight="1" x14ac:dyDescent="0.25">
      <c r="A304" s="14"/>
      <c r="B304" s="14"/>
      <c r="C304" s="14"/>
      <c r="D304" s="14"/>
      <c r="E304" s="14"/>
      <c r="F304" s="14"/>
      <c r="G304" s="14"/>
      <c r="H304" s="14"/>
      <c r="I304" s="15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20"/>
      <c r="Z304" s="21"/>
      <c r="AA304" s="22"/>
      <c r="AB304" s="23"/>
      <c r="AC304" s="24"/>
      <c r="AD304" s="25"/>
      <c r="AE304" s="16"/>
      <c r="AF304" s="16"/>
      <c r="AG304" s="18"/>
      <c r="AH304" s="16"/>
      <c r="AI304" s="16"/>
      <c r="AJ304" s="16"/>
      <c r="AK304" s="14"/>
      <c r="AL304" s="14"/>
      <c r="AM304" s="14"/>
      <c r="AN304" s="16"/>
      <c r="AO304" s="16"/>
      <c r="AP304" s="26"/>
      <c r="AQ304" s="22"/>
      <c r="AR304" s="27"/>
      <c r="AS304" s="22"/>
      <c r="AT304" s="22"/>
      <c r="AU304" s="18"/>
      <c r="AV304" s="28"/>
      <c r="AW304" s="28"/>
      <c r="AX304" s="28"/>
      <c r="AY304" s="28"/>
      <c r="AZ304" s="28"/>
      <c r="BA304" s="28"/>
      <c r="BB304" s="30"/>
      <c r="BC304" s="22"/>
      <c r="BD304" s="22"/>
      <c r="BE304" s="29"/>
      <c r="BF304" s="29"/>
      <c r="BG304" s="18"/>
      <c r="BH304" s="133"/>
      <c r="BI304" s="14"/>
    </row>
    <row r="305" spans="1:61" ht="18" hidden="1" customHeight="1" x14ac:dyDescent="0.25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6"/>
      <c r="M305" s="16"/>
      <c r="N305" s="16"/>
      <c r="O305" s="16"/>
      <c r="P305" s="14"/>
      <c r="Q305" s="14"/>
      <c r="R305" s="14"/>
      <c r="S305" s="14"/>
      <c r="T305" s="14"/>
      <c r="U305" s="14"/>
      <c r="V305" s="14"/>
      <c r="W305" s="14"/>
      <c r="X305" s="14"/>
      <c r="Y305" s="16"/>
      <c r="Z305" s="14"/>
      <c r="AA305" s="14"/>
      <c r="AB305" s="23"/>
      <c r="AC305" s="31"/>
      <c r="AD305" s="32"/>
      <c r="AE305" s="14"/>
      <c r="AF305" s="16"/>
      <c r="AG305" s="16"/>
      <c r="AH305" s="16"/>
      <c r="AI305" s="16"/>
      <c r="AJ305" s="14"/>
      <c r="AK305" s="14"/>
      <c r="AL305" s="14"/>
      <c r="AM305" s="14"/>
      <c r="AN305" s="16"/>
      <c r="AO305" s="16"/>
      <c r="AP305" s="14"/>
      <c r="AQ305" s="14"/>
      <c r="AR305" s="14"/>
      <c r="AS305" s="14"/>
      <c r="AT305" s="14"/>
      <c r="AU305" s="31"/>
      <c r="AV305" s="14"/>
      <c r="AW305" s="14"/>
      <c r="AX305" s="14"/>
      <c r="AY305" s="14"/>
      <c r="AZ305" s="14"/>
      <c r="BA305" s="14"/>
      <c r="BB305" s="14"/>
      <c r="BC305" s="14"/>
      <c r="BD305" s="14"/>
      <c r="BE305" s="14"/>
      <c r="BF305" s="14"/>
      <c r="BG305" s="18"/>
      <c r="BH305" s="108"/>
      <c r="BI305" s="14"/>
    </row>
    <row r="306" spans="1:61" ht="15" hidden="1" customHeight="1" x14ac:dyDescent="0.25">
      <c r="A306" s="33"/>
      <c r="B306" s="33"/>
      <c r="C306" s="33"/>
      <c r="D306" s="33"/>
      <c r="E306" s="33"/>
      <c r="F306" s="33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4"/>
      <c r="Z306" s="35"/>
      <c r="AA306" s="35"/>
      <c r="AB306" s="36"/>
      <c r="AC306" s="36"/>
      <c r="AD306" s="37"/>
      <c r="AE306" s="35"/>
      <c r="AF306" s="34"/>
      <c r="AG306" s="38"/>
      <c r="AH306" s="35"/>
      <c r="AI306" s="35"/>
      <c r="AJ306" s="35"/>
      <c r="AK306" s="35"/>
      <c r="AL306" s="35"/>
      <c r="AM306" s="35"/>
      <c r="AN306" s="35"/>
      <c r="AO306" s="35"/>
      <c r="AP306" s="35"/>
      <c r="AQ306" s="35"/>
      <c r="AR306" s="35"/>
      <c r="AS306" s="35"/>
      <c r="AT306" s="35"/>
      <c r="AU306" s="35"/>
      <c r="AV306" s="35"/>
      <c r="AW306" s="35"/>
      <c r="AX306" s="35"/>
      <c r="AY306" s="35"/>
      <c r="AZ306" s="35"/>
      <c r="BA306" s="35"/>
      <c r="BB306" s="35"/>
      <c r="BC306" s="35"/>
      <c r="BD306" s="35"/>
      <c r="BE306" s="35"/>
      <c r="BF306" s="35"/>
      <c r="BG306" s="35"/>
      <c r="BH306" s="131"/>
      <c r="BI306" s="35"/>
    </row>
    <row r="307" spans="1:61" ht="18" hidden="1" customHeight="1" x14ac:dyDescent="0.25">
      <c r="A307" s="39"/>
      <c r="B307" s="39"/>
      <c r="C307" s="177"/>
      <c r="D307" s="178"/>
      <c r="E307" s="39"/>
      <c r="F307" s="179"/>
      <c r="G307" s="180"/>
      <c r="H307" s="40"/>
      <c r="I307" s="39"/>
      <c r="J307" s="39"/>
      <c r="K307" s="41"/>
      <c r="L307" s="42"/>
      <c r="M307" s="42"/>
      <c r="N307" s="42"/>
      <c r="O307" s="42"/>
      <c r="P307" s="42"/>
      <c r="Q307" s="43"/>
      <c r="R307" s="44"/>
      <c r="S307" s="39"/>
      <c r="T307" s="41"/>
      <c r="U307" s="42"/>
      <c r="V307" s="43"/>
      <c r="W307" s="44"/>
      <c r="X307" s="40"/>
      <c r="Y307" s="34"/>
      <c r="Z307" s="34"/>
      <c r="AA307" s="34"/>
      <c r="AB307" s="34"/>
      <c r="AC307" s="34"/>
      <c r="AD307" s="45"/>
      <c r="AE307" s="34"/>
      <c r="AF307" s="46"/>
      <c r="AG307" s="47"/>
      <c r="AH307" s="46"/>
      <c r="AI307" s="48"/>
      <c r="AJ307" s="48"/>
      <c r="AK307" s="48"/>
      <c r="AL307" s="48"/>
      <c r="AM307" s="48"/>
      <c r="AN307" s="48"/>
      <c r="AO307" s="48"/>
      <c r="AP307" s="34"/>
      <c r="AQ307" s="34"/>
      <c r="AR307" s="34"/>
      <c r="AS307" s="34"/>
      <c r="AT307" s="34"/>
      <c r="AU307" s="49"/>
      <c r="AV307" s="35"/>
      <c r="AW307" s="35"/>
      <c r="AX307" s="35"/>
      <c r="AY307" s="35"/>
      <c r="AZ307" s="35"/>
      <c r="BA307" s="35"/>
      <c r="BB307" s="34"/>
      <c r="BC307" s="34"/>
      <c r="BD307" s="34"/>
      <c r="BE307" s="34"/>
      <c r="BF307" s="34"/>
      <c r="BG307" s="34"/>
      <c r="BH307" s="130"/>
      <c r="BI307" s="34"/>
    </row>
    <row r="308" spans="1:61" ht="18" hidden="1" customHeight="1" x14ac:dyDescent="0.25">
      <c r="A308" s="94"/>
      <c r="B308" s="95"/>
      <c r="C308" s="96"/>
      <c r="D308" s="97"/>
      <c r="E308" s="95"/>
      <c r="F308" s="54"/>
      <c r="G308" s="55"/>
      <c r="H308" s="33"/>
      <c r="I308" s="98"/>
      <c r="J308" s="99"/>
      <c r="K308" s="100"/>
      <c r="L308" s="101"/>
      <c r="M308" s="101"/>
      <c r="N308" s="101"/>
      <c r="O308" s="101"/>
      <c r="P308" s="101"/>
      <c r="Q308" s="101"/>
      <c r="R308" s="102"/>
      <c r="S308" s="99"/>
      <c r="T308" s="61"/>
      <c r="U308" s="62"/>
      <c r="V308" s="62"/>
      <c r="W308" s="63"/>
      <c r="X308" s="33"/>
      <c r="Y308" s="64"/>
      <c r="Z308" s="65"/>
      <c r="AA308" s="65"/>
      <c r="AB308" s="66"/>
      <c r="AC308" s="67"/>
      <c r="AD308" s="68"/>
      <c r="AE308" s="35"/>
      <c r="AF308" s="48"/>
      <c r="AG308" s="69"/>
      <c r="AH308" s="70"/>
      <c r="AI308" s="71"/>
      <c r="AJ308" s="71"/>
      <c r="AK308" s="70"/>
      <c r="AL308" s="71"/>
      <c r="AM308" s="71"/>
      <c r="AN308" s="71"/>
      <c r="AO308" s="71"/>
      <c r="AP308" s="34"/>
      <c r="AQ308" s="34"/>
      <c r="AR308" s="34"/>
      <c r="AS308" s="34"/>
      <c r="AT308" s="35"/>
      <c r="AU308" s="35"/>
      <c r="AV308" s="35"/>
      <c r="AW308" s="35"/>
      <c r="AX308" s="35"/>
      <c r="AY308" s="35"/>
      <c r="AZ308" s="35"/>
      <c r="BA308" s="35"/>
      <c r="BB308" s="35"/>
      <c r="BC308" s="35"/>
      <c r="BD308" s="35"/>
      <c r="BE308" s="35"/>
      <c r="BF308" s="35"/>
      <c r="BG308" s="35"/>
      <c r="BH308" s="131"/>
      <c r="BI308" s="35"/>
    </row>
    <row r="309" spans="1:61" ht="18" hidden="1" customHeight="1" x14ac:dyDescent="0.25">
      <c r="A309" s="98"/>
      <c r="B309" s="103"/>
      <c r="C309" s="104"/>
      <c r="D309" s="105"/>
      <c r="E309" s="103"/>
      <c r="F309" s="75"/>
      <c r="G309" s="76"/>
      <c r="H309" s="33"/>
      <c r="I309" s="98"/>
      <c r="J309" s="99"/>
      <c r="K309" s="100"/>
      <c r="L309" s="101"/>
      <c r="M309" s="101"/>
      <c r="N309" s="101"/>
      <c r="O309" s="101"/>
      <c r="P309" s="101"/>
      <c r="Q309" s="101"/>
      <c r="R309" s="102"/>
      <c r="S309" s="99"/>
      <c r="T309" s="61"/>
      <c r="U309" s="62"/>
      <c r="V309" s="62"/>
      <c r="W309" s="63"/>
      <c r="X309" s="33"/>
      <c r="Y309" s="64"/>
      <c r="Z309" s="65"/>
      <c r="AA309" s="65"/>
      <c r="AB309" s="66"/>
      <c r="AC309" s="67"/>
      <c r="AD309" s="68"/>
      <c r="AE309" s="35"/>
      <c r="AF309" s="48"/>
      <c r="AG309" s="69"/>
      <c r="AH309" s="70"/>
      <c r="AI309" s="71"/>
      <c r="AJ309" s="71"/>
      <c r="AK309" s="70"/>
      <c r="AL309" s="71"/>
      <c r="AM309" s="71"/>
      <c r="AN309" s="71"/>
      <c r="AO309" s="71"/>
      <c r="AP309" s="34"/>
      <c r="AQ309" s="34"/>
      <c r="AR309" s="34"/>
      <c r="AS309" s="34"/>
      <c r="AT309" s="35"/>
      <c r="AU309" s="35"/>
      <c r="AV309" s="35"/>
      <c r="AW309" s="35"/>
      <c r="AX309" s="35"/>
      <c r="AY309" s="35"/>
      <c r="AZ309" s="35"/>
      <c r="BA309" s="35"/>
      <c r="BB309" s="35"/>
      <c r="BC309" s="35"/>
      <c r="BD309" s="35"/>
      <c r="BE309" s="35"/>
      <c r="BF309" s="35"/>
      <c r="BG309" s="35"/>
      <c r="BH309" s="131"/>
      <c r="BI309" s="35"/>
    </row>
    <row r="310" spans="1:61" ht="18" hidden="1" customHeight="1" x14ac:dyDescent="0.25">
      <c r="A310" s="98"/>
      <c r="B310" s="103"/>
      <c r="C310" s="104"/>
      <c r="D310" s="105"/>
      <c r="E310" s="103"/>
      <c r="F310" s="75"/>
      <c r="G310" s="76"/>
      <c r="H310" s="33"/>
      <c r="I310" s="98"/>
      <c r="J310" s="99"/>
      <c r="K310" s="100"/>
      <c r="L310" s="101"/>
      <c r="M310" s="101"/>
      <c r="N310" s="101"/>
      <c r="O310" s="101"/>
      <c r="P310" s="101"/>
      <c r="Q310" s="101"/>
      <c r="R310" s="102"/>
      <c r="S310" s="99"/>
      <c r="T310" s="61"/>
      <c r="U310" s="62"/>
      <c r="V310" s="62"/>
      <c r="W310" s="63"/>
      <c r="X310" s="33"/>
      <c r="Y310" s="64"/>
      <c r="Z310" s="65"/>
      <c r="AA310" s="65"/>
      <c r="AB310" s="66"/>
      <c r="AC310" s="67"/>
      <c r="AD310" s="68"/>
      <c r="AE310" s="35"/>
      <c r="AF310" s="48"/>
      <c r="AG310" s="69"/>
      <c r="AH310" s="70"/>
      <c r="AI310" s="71"/>
      <c r="AJ310" s="71"/>
      <c r="AK310" s="70"/>
      <c r="AL310" s="71"/>
      <c r="AM310" s="71"/>
      <c r="AN310" s="71"/>
      <c r="AO310" s="71"/>
      <c r="AP310" s="34"/>
      <c r="AQ310" s="34"/>
      <c r="AR310" s="34"/>
      <c r="AS310" s="34"/>
      <c r="AT310" s="35"/>
      <c r="AU310" s="35"/>
      <c r="AV310" s="35"/>
      <c r="AW310" s="35"/>
      <c r="AX310" s="35"/>
      <c r="AY310" s="35"/>
      <c r="AZ310" s="35"/>
      <c r="BA310" s="35"/>
      <c r="BB310" s="35"/>
      <c r="BC310" s="35"/>
      <c r="BD310" s="35"/>
      <c r="BE310" s="35"/>
      <c r="BF310" s="35"/>
      <c r="BG310" s="35"/>
      <c r="BH310" s="131"/>
      <c r="BI310" s="35"/>
    </row>
    <row r="311" spans="1:61" ht="18" hidden="1" customHeight="1" x14ac:dyDescent="0.25">
      <c r="A311" s="98"/>
      <c r="B311" s="103"/>
      <c r="C311" s="104"/>
      <c r="D311" s="105"/>
      <c r="E311" s="103"/>
      <c r="F311" s="75"/>
      <c r="G311" s="76"/>
      <c r="H311" s="33"/>
      <c r="I311" s="98"/>
      <c r="J311" s="99"/>
      <c r="K311" s="100"/>
      <c r="L311" s="101"/>
      <c r="M311" s="101"/>
      <c r="N311" s="101"/>
      <c r="O311" s="101"/>
      <c r="P311" s="101"/>
      <c r="Q311" s="101"/>
      <c r="R311" s="102"/>
      <c r="S311" s="99"/>
      <c r="T311" s="61"/>
      <c r="U311" s="62"/>
      <c r="V311" s="62"/>
      <c r="W311" s="63"/>
      <c r="X311" s="33"/>
      <c r="Y311" s="64"/>
      <c r="Z311" s="65"/>
      <c r="AA311" s="65"/>
      <c r="AB311" s="66"/>
      <c r="AC311" s="67"/>
      <c r="AD311" s="68"/>
      <c r="AE311" s="35"/>
      <c r="AF311" s="48"/>
      <c r="AG311" s="69"/>
      <c r="AH311" s="70"/>
      <c r="AI311" s="71"/>
      <c r="AJ311" s="71"/>
      <c r="AK311" s="70"/>
      <c r="AL311" s="71"/>
      <c r="AM311" s="71"/>
      <c r="AN311" s="71"/>
      <c r="AO311" s="71"/>
      <c r="AP311" s="34"/>
      <c r="AQ311" s="34"/>
      <c r="AR311" s="34"/>
      <c r="AS311" s="34"/>
      <c r="AT311" s="35"/>
      <c r="AU311" s="35"/>
      <c r="AV311" s="35"/>
      <c r="AW311" s="35"/>
      <c r="AX311" s="35"/>
      <c r="AY311" s="35"/>
      <c r="AZ311" s="35"/>
      <c r="BA311" s="35"/>
      <c r="BB311" s="35"/>
      <c r="BC311" s="35"/>
      <c r="BD311" s="35"/>
      <c r="BE311" s="35"/>
      <c r="BF311" s="35"/>
      <c r="BG311" s="35"/>
      <c r="BH311" s="131"/>
      <c r="BI311" s="35"/>
    </row>
    <row r="312" spans="1:61" ht="18" hidden="1" customHeight="1" x14ac:dyDescent="0.25">
      <c r="A312" s="98"/>
      <c r="B312" s="103"/>
      <c r="C312" s="104"/>
      <c r="D312" s="105"/>
      <c r="E312" s="103"/>
      <c r="F312" s="75"/>
      <c r="G312" s="76"/>
      <c r="H312" s="33"/>
      <c r="I312" s="98"/>
      <c r="J312" s="99"/>
      <c r="K312" s="100"/>
      <c r="L312" s="101"/>
      <c r="M312" s="101"/>
      <c r="N312" s="101"/>
      <c r="O312" s="101"/>
      <c r="P312" s="101"/>
      <c r="Q312" s="101"/>
      <c r="R312" s="102"/>
      <c r="S312" s="99"/>
      <c r="T312" s="61"/>
      <c r="U312" s="62"/>
      <c r="V312" s="62"/>
      <c r="W312" s="63"/>
      <c r="X312" s="33"/>
      <c r="Y312" s="64"/>
      <c r="Z312" s="65"/>
      <c r="AA312" s="65"/>
      <c r="AB312" s="66"/>
      <c r="AC312" s="67"/>
      <c r="AD312" s="68"/>
      <c r="AE312" s="35"/>
      <c r="AF312" s="48"/>
      <c r="AG312" s="69"/>
      <c r="AH312" s="70"/>
      <c r="AI312" s="71"/>
      <c r="AJ312" s="71"/>
      <c r="AK312" s="70"/>
      <c r="AL312" s="71"/>
      <c r="AM312" s="71"/>
      <c r="AN312" s="71"/>
      <c r="AO312" s="71"/>
      <c r="AP312" s="34"/>
      <c r="AQ312" s="34"/>
      <c r="AR312" s="34"/>
      <c r="AS312" s="34"/>
      <c r="AT312" s="35"/>
      <c r="AU312" s="35"/>
      <c r="AV312" s="35"/>
      <c r="AW312" s="35"/>
      <c r="AX312" s="35"/>
      <c r="AY312" s="35"/>
      <c r="AZ312" s="35"/>
      <c r="BA312" s="35"/>
      <c r="BB312" s="35"/>
      <c r="BC312" s="35"/>
      <c r="BD312" s="35"/>
      <c r="BE312" s="35"/>
      <c r="BF312" s="35"/>
      <c r="BG312" s="35"/>
      <c r="BH312" s="131"/>
      <c r="BI312" s="35"/>
    </row>
    <row r="313" spans="1:61" ht="18" hidden="1" customHeight="1" x14ac:dyDescent="0.25">
      <c r="A313" s="98"/>
      <c r="B313" s="103"/>
      <c r="C313" s="104"/>
      <c r="D313" s="105"/>
      <c r="E313" s="103"/>
      <c r="F313" s="75"/>
      <c r="G313" s="76"/>
      <c r="H313" s="33"/>
      <c r="I313" s="98"/>
      <c r="J313" s="99"/>
      <c r="K313" s="100"/>
      <c r="L313" s="101"/>
      <c r="M313" s="101"/>
      <c r="N313" s="101"/>
      <c r="O313" s="101"/>
      <c r="P313" s="101"/>
      <c r="Q313" s="101"/>
      <c r="R313" s="102"/>
      <c r="S313" s="99"/>
      <c r="T313" s="61"/>
      <c r="U313" s="62"/>
      <c r="V313" s="62"/>
      <c r="W313" s="63"/>
      <c r="X313" s="33"/>
      <c r="Y313" s="64"/>
      <c r="Z313" s="65"/>
      <c r="AA313" s="65"/>
      <c r="AB313" s="66"/>
      <c r="AC313" s="67"/>
      <c r="AD313" s="68"/>
      <c r="AE313" s="35"/>
      <c r="AF313" s="48"/>
      <c r="AG313" s="69"/>
      <c r="AH313" s="70"/>
      <c r="AI313" s="71"/>
      <c r="AJ313" s="71"/>
      <c r="AK313" s="70"/>
      <c r="AL313" s="71"/>
      <c r="AM313" s="71"/>
      <c r="AN313" s="71"/>
      <c r="AO313" s="71"/>
      <c r="AP313" s="34"/>
      <c r="AQ313" s="34"/>
      <c r="AR313" s="34"/>
      <c r="AS313" s="34"/>
      <c r="AT313" s="35"/>
      <c r="AU313" s="35"/>
      <c r="AV313" s="35"/>
      <c r="AW313" s="35"/>
      <c r="AX313" s="35"/>
      <c r="AY313" s="35"/>
      <c r="AZ313" s="35"/>
      <c r="BA313" s="35"/>
      <c r="BB313" s="131"/>
      <c r="BC313" s="131"/>
      <c r="BD313" s="131"/>
      <c r="BE313" s="131"/>
      <c r="BF313" s="131"/>
      <c r="BG313" s="134"/>
      <c r="BH313" s="131"/>
      <c r="BI313" s="35"/>
    </row>
    <row r="314" spans="1:61" ht="18" hidden="1" customHeight="1" x14ac:dyDescent="0.25">
      <c r="A314" s="98"/>
      <c r="B314" s="103"/>
      <c r="C314" s="104"/>
      <c r="D314" s="105"/>
      <c r="E314" s="103"/>
      <c r="F314" s="75"/>
      <c r="G314" s="76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4"/>
      <c r="Z314" s="35"/>
      <c r="AA314" s="35"/>
      <c r="AB314" s="66"/>
      <c r="AC314" s="67"/>
      <c r="AD314" s="37"/>
      <c r="AE314" s="35"/>
      <c r="AF314" s="48"/>
      <c r="AG314" s="69"/>
      <c r="AH314" s="70"/>
      <c r="AI314" s="71"/>
      <c r="AJ314" s="71"/>
      <c r="AK314" s="70"/>
      <c r="AL314" s="71"/>
      <c r="AM314" s="71"/>
      <c r="AN314" s="71"/>
      <c r="AO314" s="71"/>
      <c r="AP314" s="34"/>
      <c r="AQ314" s="34"/>
      <c r="AR314" s="34"/>
      <c r="AS314" s="34"/>
      <c r="AT314" s="35"/>
      <c r="AU314" s="35"/>
      <c r="AV314" s="35"/>
      <c r="AW314" s="35"/>
      <c r="AX314" s="35"/>
      <c r="AY314" s="35"/>
      <c r="AZ314" s="35"/>
      <c r="BA314" s="35"/>
      <c r="BB314" s="35"/>
      <c r="BC314" s="35"/>
      <c r="BD314" s="35"/>
      <c r="BE314" s="35"/>
      <c r="BF314" s="35"/>
      <c r="BG314" s="35"/>
      <c r="BH314" s="35"/>
      <c r="BI314" s="35"/>
    </row>
    <row r="315" spans="1:61" ht="18" hidden="1" customHeight="1" x14ac:dyDescent="0.25">
      <c r="A315" s="98"/>
      <c r="B315" s="103"/>
      <c r="C315" s="104"/>
      <c r="D315" s="105"/>
      <c r="E315" s="103"/>
      <c r="F315" s="75"/>
      <c r="G315" s="76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4"/>
      <c r="Z315" s="35"/>
      <c r="AA315" s="35"/>
      <c r="AB315" s="36"/>
      <c r="AC315" s="36"/>
      <c r="AD315" s="37"/>
      <c r="AE315" s="35"/>
      <c r="AF315" s="48"/>
      <c r="AG315" s="69"/>
      <c r="AH315" s="70"/>
      <c r="AI315" s="71"/>
      <c r="AJ315" s="71"/>
      <c r="AK315" s="70"/>
      <c r="AL315" s="71"/>
      <c r="AM315" s="71"/>
      <c r="AN315" s="71"/>
      <c r="AO315" s="71"/>
      <c r="AP315" s="34"/>
      <c r="AQ315" s="34"/>
      <c r="AR315" s="34"/>
      <c r="AS315" s="34"/>
      <c r="AT315" s="35"/>
      <c r="AU315" s="49"/>
      <c r="AV315" s="35"/>
      <c r="AW315" s="35"/>
      <c r="AX315" s="35"/>
      <c r="AY315" s="35"/>
      <c r="AZ315" s="35"/>
      <c r="BA315" s="35"/>
      <c r="BB315" s="35"/>
      <c r="BC315" s="35"/>
      <c r="BD315" s="35"/>
      <c r="BE315" s="35"/>
      <c r="BF315" s="35"/>
      <c r="BG315" s="35"/>
      <c r="BH315" s="35"/>
      <c r="BI315" s="35"/>
    </row>
    <row r="316" spans="1:61" ht="18" hidden="1" customHeight="1" x14ac:dyDescent="0.25">
      <c r="A316" s="98"/>
      <c r="B316" s="103"/>
      <c r="C316" s="104"/>
      <c r="D316" s="105"/>
      <c r="E316" s="103"/>
      <c r="F316" s="75"/>
      <c r="G316" s="76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4"/>
      <c r="Z316" s="35"/>
      <c r="AA316" s="35"/>
      <c r="AB316" s="36"/>
      <c r="AC316" s="36"/>
      <c r="AD316" s="36"/>
      <c r="AE316" s="35"/>
      <c r="AF316" s="48"/>
      <c r="AG316" s="69"/>
      <c r="AH316" s="70"/>
      <c r="AI316" s="71"/>
      <c r="AJ316" s="71"/>
      <c r="AK316" s="70"/>
      <c r="AL316" s="71"/>
      <c r="AM316" s="71"/>
      <c r="AN316" s="71"/>
      <c r="AO316" s="71"/>
      <c r="AP316" s="34"/>
      <c r="AQ316" s="34"/>
      <c r="AR316" s="34"/>
      <c r="AS316" s="34"/>
      <c r="AT316" s="35"/>
      <c r="AU316" s="35"/>
      <c r="AV316" s="35"/>
      <c r="AW316" s="35"/>
      <c r="AX316" s="35"/>
      <c r="AY316" s="35"/>
      <c r="AZ316" s="35"/>
      <c r="BA316" s="35"/>
      <c r="BB316" s="35"/>
      <c r="BC316" s="35"/>
      <c r="BD316" s="77"/>
      <c r="BE316" s="35"/>
      <c r="BF316" s="35"/>
      <c r="BG316" s="35"/>
      <c r="BH316" s="35"/>
      <c r="BI316" s="35"/>
    </row>
    <row r="317" spans="1:61" ht="18" hidden="1" customHeight="1" x14ac:dyDescent="0.25">
      <c r="A317" s="98"/>
      <c r="B317" s="103"/>
      <c r="C317" s="104"/>
      <c r="D317" s="105"/>
      <c r="E317" s="103"/>
      <c r="F317" s="75"/>
      <c r="G317" s="76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4"/>
      <c r="Z317" s="35"/>
      <c r="AA317" s="35"/>
      <c r="AB317" s="36"/>
      <c r="AC317" s="36"/>
      <c r="AD317" s="37"/>
      <c r="AE317" s="35"/>
      <c r="AF317" s="48"/>
      <c r="AG317" s="69"/>
      <c r="AH317" s="70"/>
      <c r="AI317" s="71"/>
      <c r="AJ317" s="71"/>
      <c r="AK317" s="70"/>
      <c r="AL317" s="71"/>
      <c r="AM317" s="71"/>
      <c r="AN317" s="71"/>
      <c r="AO317" s="71"/>
      <c r="AP317" s="34"/>
      <c r="AQ317" s="34"/>
      <c r="AR317" s="34"/>
      <c r="AS317" s="34"/>
      <c r="AT317" s="35"/>
      <c r="AU317" s="35"/>
      <c r="AV317" s="35"/>
      <c r="AW317" s="35"/>
      <c r="AX317" s="35"/>
      <c r="AY317" s="35"/>
      <c r="AZ317" s="35"/>
      <c r="BA317" s="35"/>
      <c r="BB317" s="35"/>
      <c r="BC317" s="35"/>
      <c r="BD317" s="77"/>
      <c r="BE317" s="35"/>
      <c r="BF317" s="35"/>
      <c r="BG317" s="35"/>
      <c r="BH317" s="35"/>
      <c r="BI317" s="35"/>
    </row>
    <row r="318" spans="1:61" ht="18" hidden="1" customHeight="1" x14ac:dyDescent="0.25">
      <c r="A318" s="98"/>
      <c r="B318" s="103"/>
      <c r="C318" s="104"/>
      <c r="D318" s="105"/>
      <c r="E318" s="103"/>
      <c r="F318" s="75"/>
      <c r="G318" s="76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4"/>
      <c r="Z318" s="35"/>
      <c r="AA318" s="35"/>
      <c r="AB318" s="36"/>
      <c r="AC318" s="36"/>
      <c r="AD318" s="36"/>
      <c r="AE318" s="35"/>
      <c r="AF318" s="48"/>
      <c r="AG318" s="69"/>
      <c r="AH318" s="70"/>
      <c r="AI318" s="71"/>
      <c r="AJ318" s="71"/>
      <c r="AK318" s="70"/>
      <c r="AL318" s="71"/>
      <c r="AM318" s="71"/>
      <c r="AN318" s="71"/>
      <c r="AO318" s="71"/>
      <c r="AP318" s="34"/>
      <c r="AQ318" s="34"/>
      <c r="AR318" s="34"/>
      <c r="AS318" s="34"/>
      <c r="AT318" s="35"/>
      <c r="AU318" s="35"/>
      <c r="AV318" s="35"/>
      <c r="AW318" s="35"/>
      <c r="AX318" s="35"/>
      <c r="AY318" s="35"/>
      <c r="AZ318" s="35"/>
      <c r="BA318" s="35"/>
      <c r="BB318" s="35"/>
      <c r="BC318" s="35"/>
      <c r="BD318" s="77"/>
      <c r="BE318" s="35"/>
      <c r="BF318" s="35"/>
      <c r="BG318" s="35"/>
      <c r="BH318" s="35"/>
      <c r="BI318" s="35"/>
    </row>
    <row r="319" spans="1:61" ht="18" hidden="1" customHeight="1" x14ac:dyDescent="0.25">
      <c r="A319" s="98"/>
      <c r="B319" s="103"/>
      <c r="C319" s="104"/>
      <c r="D319" s="105"/>
      <c r="E319" s="103"/>
      <c r="F319" s="75"/>
      <c r="G319" s="76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4"/>
      <c r="Z319" s="35"/>
      <c r="AA319" s="35"/>
      <c r="AB319" s="36"/>
      <c r="AC319" s="36"/>
      <c r="AD319" s="36"/>
      <c r="AE319" s="35"/>
      <c r="AF319" s="48"/>
      <c r="AG319" s="69"/>
      <c r="AH319" s="70"/>
      <c r="AI319" s="71"/>
      <c r="AJ319" s="71"/>
      <c r="AK319" s="70"/>
      <c r="AL319" s="71"/>
      <c r="AM319" s="71"/>
      <c r="AN319" s="71"/>
      <c r="AO319" s="71"/>
      <c r="AP319" s="34"/>
      <c r="AQ319" s="34"/>
      <c r="AR319" s="34"/>
      <c r="AS319" s="34"/>
      <c r="AT319" s="35"/>
      <c r="AU319" s="35"/>
      <c r="AV319" s="35"/>
      <c r="AW319" s="35"/>
      <c r="AX319" s="35"/>
      <c r="AY319" s="35"/>
      <c r="AZ319" s="35"/>
      <c r="BA319" s="35"/>
      <c r="BB319" s="35"/>
      <c r="BC319" s="35"/>
      <c r="BD319" s="77"/>
      <c r="BE319" s="35"/>
      <c r="BF319" s="35"/>
      <c r="BG319" s="35"/>
      <c r="BH319" s="35"/>
      <c r="BI319" s="35"/>
    </row>
    <row r="320" spans="1:61" ht="18" hidden="1" customHeight="1" x14ac:dyDescent="0.25">
      <c r="A320" s="98"/>
      <c r="B320" s="103"/>
      <c r="C320" s="104"/>
      <c r="D320" s="105"/>
      <c r="E320" s="103"/>
      <c r="F320" s="75"/>
      <c r="G320" s="76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4"/>
      <c r="Z320" s="35"/>
      <c r="AA320" s="35"/>
      <c r="AB320" s="36"/>
      <c r="AC320" s="36"/>
      <c r="AD320" s="36"/>
      <c r="AE320" s="35"/>
      <c r="AF320" s="48"/>
      <c r="AG320" s="69"/>
      <c r="AH320" s="70"/>
      <c r="AI320" s="71"/>
      <c r="AJ320" s="71"/>
      <c r="AK320" s="70"/>
      <c r="AL320" s="71"/>
      <c r="AM320" s="71"/>
      <c r="AN320" s="71"/>
      <c r="AO320" s="71"/>
      <c r="AP320" s="34"/>
      <c r="AQ320" s="34"/>
      <c r="AR320" s="34"/>
      <c r="AS320" s="34"/>
      <c r="AT320" s="35"/>
      <c r="AU320" s="35"/>
      <c r="AV320" s="35"/>
      <c r="AW320" s="35"/>
      <c r="AX320" s="35"/>
      <c r="AY320" s="35"/>
      <c r="AZ320" s="35"/>
      <c r="BA320" s="35"/>
      <c r="BB320" s="78"/>
      <c r="BC320" s="78"/>
      <c r="BD320" s="77"/>
      <c r="BE320" s="35"/>
      <c r="BF320" s="35"/>
      <c r="BG320" s="35"/>
      <c r="BH320" s="35"/>
      <c r="BI320" s="35"/>
    </row>
    <row r="321" spans="1:61" ht="18" hidden="1" customHeight="1" x14ac:dyDescent="0.25">
      <c r="A321" s="98"/>
      <c r="B321" s="103"/>
      <c r="C321" s="104"/>
      <c r="D321" s="105"/>
      <c r="E321" s="103"/>
      <c r="F321" s="75"/>
      <c r="G321" s="76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4"/>
      <c r="Z321" s="35"/>
      <c r="AA321" s="35"/>
      <c r="AB321" s="36"/>
      <c r="AC321" s="36"/>
      <c r="AD321" s="37"/>
      <c r="AE321" s="35"/>
      <c r="AF321" s="48"/>
      <c r="AG321" s="69"/>
      <c r="AH321" s="70"/>
      <c r="AI321" s="71"/>
      <c r="AJ321" s="71"/>
      <c r="AK321" s="70"/>
      <c r="AL321" s="71"/>
      <c r="AM321" s="71"/>
      <c r="AN321" s="71"/>
      <c r="AO321" s="71"/>
      <c r="AP321" s="34"/>
      <c r="AQ321" s="34"/>
      <c r="AR321" s="34"/>
      <c r="AS321" s="34"/>
      <c r="AT321" s="35"/>
      <c r="AU321" s="35"/>
      <c r="AV321" s="35"/>
      <c r="AW321" s="35"/>
      <c r="AX321" s="35"/>
      <c r="AY321" s="35"/>
      <c r="AZ321" s="35"/>
      <c r="BA321" s="35"/>
      <c r="BB321" s="78"/>
      <c r="BC321" s="78"/>
      <c r="BD321" s="77"/>
      <c r="BE321" s="35"/>
      <c r="BF321" s="35"/>
      <c r="BG321" s="35"/>
      <c r="BH321" s="35"/>
      <c r="BI321" s="35"/>
    </row>
    <row r="322" spans="1:61" ht="18" hidden="1" customHeight="1" x14ac:dyDescent="0.25">
      <c r="A322" s="98"/>
      <c r="B322" s="103"/>
      <c r="C322" s="104"/>
      <c r="D322" s="105"/>
      <c r="E322" s="103"/>
      <c r="F322" s="75"/>
      <c r="G322" s="76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4"/>
      <c r="Z322" s="35"/>
      <c r="AA322" s="35"/>
      <c r="AB322" s="36"/>
      <c r="AC322" s="36"/>
      <c r="AD322" s="36"/>
      <c r="AE322" s="35"/>
      <c r="AF322" s="48"/>
      <c r="AG322" s="69"/>
      <c r="AH322" s="70"/>
      <c r="AI322" s="71"/>
      <c r="AJ322" s="71"/>
      <c r="AK322" s="70"/>
      <c r="AL322" s="71"/>
      <c r="AM322" s="71"/>
      <c r="AN322" s="71"/>
      <c r="AO322" s="71"/>
      <c r="AP322" s="34"/>
      <c r="AQ322" s="34"/>
      <c r="AR322" s="34"/>
      <c r="AS322" s="34"/>
      <c r="AT322" s="35"/>
      <c r="AU322" s="35"/>
      <c r="AV322" s="35"/>
      <c r="AW322" s="35"/>
      <c r="AX322" s="35"/>
      <c r="AY322" s="35"/>
      <c r="AZ322" s="35"/>
      <c r="BA322" s="35"/>
      <c r="BB322" s="35"/>
      <c r="BC322" s="35"/>
      <c r="BD322" s="35"/>
      <c r="BE322" s="35"/>
      <c r="BF322" s="35"/>
      <c r="BG322" s="35"/>
      <c r="BH322" s="35"/>
      <c r="BI322" s="35"/>
    </row>
    <row r="323" spans="1:61" ht="15" hidden="1" customHeight="1" x14ac:dyDescent="0.25">
      <c r="A323" s="79"/>
      <c r="B323" s="33"/>
      <c r="C323" s="33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4"/>
      <c r="Z323" s="35"/>
      <c r="AA323" s="35"/>
      <c r="AB323" s="36"/>
      <c r="AC323" s="36"/>
      <c r="AD323" s="36"/>
      <c r="AE323" s="35"/>
      <c r="AF323" s="34"/>
      <c r="AG323" s="80"/>
      <c r="AH323" s="35"/>
      <c r="AI323" s="81"/>
      <c r="AJ323" s="81"/>
      <c r="AK323" s="35"/>
      <c r="AL323" s="35"/>
      <c r="AM323" s="35"/>
      <c r="AN323" s="35"/>
      <c r="AO323" s="81"/>
      <c r="AP323" s="35"/>
      <c r="AQ323" s="35"/>
      <c r="AR323" s="35"/>
      <c r="AS323" s="35"/>
      <c r="AT323" s="35"/>
      <c r="AU323" s="35"/>
      <c r="AV323" s="35"/>
      <c r="AW323" s="35"/>
      <c r="AX323" s="35"/>
      <c r="AY323" s="35"/>
      <c r="AZ323" s="35"/>
      <c r="BA323" s="35"/>
      <c r="BB323" s="35"/>
      <c r="BC323" s="35"/>
      <c r="BD323" s="35"/>
      <c r="BE323" s="35"/>
      <c r="BF323" s="35"/>
      <c r="BG323" s="35"/>
      <c r="BH323" s="35"/>
      <c r="BI323" s="35"/>
    </row>
    <row r="324" spans="1:61" ht="15" hidden="1" customHeight="1" x14ac:dyDescent="0.25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6"/>
      <c r="Z324" s="14"/>
      <c r="AA324" s="14"/>
      <c r="AB324" s="31"/>
      <c r="AC324" s="31"/>
      <c r="AD324" s="31"/>
      <c r="AE324" s="14"/>
      <c r="AF324" s="16"/>
      <c r="AG324" s="14"/>
      <c r="AH324" s="14"/>
      <c r="AI324" s="14"/>
      <c r="AJ324" s="14"/>
      <c r="AK324" s="16"/>
      <c r="AL324" s="16"/>
      <c r="AM324" s="16"/>
      <c r="AN324" s="14"/>
      <c r="AO324" s="14"/>
      <c r="AP324" s="14"/>
      <c r="AQ324" s="14"/>
      <c r="AR324" s="16"/>
      <c r="AS324" s="16"/>
      <c r="AT324" s="14"/>
      <c r="AU324" s="31"/>
      <c r="AV324" s="14"/>
      <c r="AW324" s="14"/>
      <c r="AX324" s="14"/>
      <c r="AY324" s="14"/>
      <c r="AZ324" s="14"/>
      <c r="BA324" s="14"/>
      <c r="BB324" s="14"/>
      <c r="BC324" s="14"/>
      <c r="BD324" s="14"/>
      <c r="BE324" s="14"/>
      <c r="BF324" s="14"/>
      <c r="BG324" s="14"/>
      <c r="BH324" s="14"/>
      <c r="BI324" s="14"/>
    </row>
    <row r="325" spans="1:61" hidden="1" x14ac:dyDescent="0.25">
      <c r="A325" s="1"/>
      <c r="B325" s="106"/>
    </row>
    <row r="326" spans="1:61" ht="23.25" hidden="1" x14ac:dyDescent="0.25">
      <c r="A326" s="6"/>
      <c r="B326" s="7"/>
      <c r="I326" s="6"/>
      <c r="J326" s="7"/>
      <c r="R326" s="6"/>
      <c r="S326" s="7"/>
    </row>
    <row r="327" spans="1:61" ht="15.75" hidden="1" x14ac:dyDescent="0.25">
      <c r="A327" s="8"/>
      <c r="B327" s="9"/>
      <c r="I327" s="8"/>
      <c r="J327" s="10"/>
      <c r="R327" s="8"/>
      <c r="S327" s="11"/>
    </row>
    <row r="328" spans="1:61" ht="15.75" hidden="1" x14ac:dyDescent="0.25">
      <c r="A328" s="8"/>
      <c r="B328" s="9"/>
      <c r="I328" s="8"/>
      <c r="J328" s="10"/>
      <c r="R328" s="8"/>
      <c r="S328" s="11"/>
    </row>
    <row r="329" spans="1:61" ht="15.75" hidden="1" x14ac:dyDescent="0.25">
      <c r="A329" s="8"/>
      <c r="B329" s="9"/>
      <c r="I329" s="8"/>
      <c r="J329" s="10"/>
      <c r="R329" s="8"/>
      <c r="S329" s="11"/>
    </row>
    <row r="330" spans="1:61" ht="15.75" hidden="1" x14ac:dyDescent="0.25">
      <c r="A330" s="8"/>
      <c r="B330" s="12"/>
      <c r="I330" s="8"/>
      <c r="J330" s="10"/>
      <c r="R330" s="8"/>
      <c r="S330" s="13"/>
    </row>
    <row r="331" spans="1:61" ht="15.75" hidden="1" x14ac:dyDescent="0.25">
      <c r="A331" s="8"/>
      <c r="B331" s="9"/>
      <c r="I331" s="8"/>
      <c r="J331" s="10"/>
      <c r="R331" s="8"/>
      <c r="S331" s="11"/>
    </row>
    <row r="332" spans="1:61" ht="15.75" hidden="1" x14ac:dyDescent="0.25">
      <c r="A332" s="8"/>
      <c r="B332" s="9"/>
      <c r="I332" s="8"/>
      <c r="J332" s="10"/>
      <c r="R332" s="8"/>
      <c r="S332" s="11"/>
    </row>
    <row r="333" spans="1:61" hidden="1" x14ac:dyDescent="0.25">
      <c r="AR333"/>
      <c r="AS333"/>
      <c r="AU333" s="3"/>
      <c r="AV333" s="3"/>
      <c r="AX333" s="4"/>
    </row>
    <row r="334" spans="1:61" ht="15" hidden="1" customHeight="1" x14ac:dyDescent="0.25">
      <c r="A334" s="14"/>
      <c r="B334" s="14"/>
      <c r="C334" s="14"/>
      <c r="D334" s="14"/>
      <c r="E334" s="14"/>
      <c r="F334" s="14"/>
      <c r="G334" s="14"/>
      <c r="H334" s="14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7"/>
      <c r="AE334" s="16"/>
      <c r="AF334" s="16"/>
      <c r="AG334" s="15"/>
      <c r="AH334" s="15"/>
      <c r="AI334" s="15"/>
      <c r="AJ334" s="15"/>
      <c r="AK334" s="15"/>
      <c r="AL334" s="15"/>
      <c r="AM334" s="15"/>
      <c r="AN334" s="15"/>
      <c r="AO334" s="15"/>
      <c r="AP334" s="15"/>
      <c r="AQ334" s="16"/>
      <c r="AR334" s="18"/>
      <c r="AS334" s="16"/>
      <c r="AT334" s="16"/>
      <c r="AU334" s="19"/>
      <c r="AV334" s="18"/>
      <c r="AW334" s="18"/>
      <c r="AX334" s="18"/>
      <c r="AY334" s="18"/>
      <c r="AZ334" s="18"/>
      <c r="BA334" s="18"/>
      <c r="BB334" s="16"/>
      <c r="BC334" s="16"/>
      <c r="BD334" s="16"/>
      <c r="BE334" s="16"/>
      <c r="BF334" s="16"/>
      <c r="BG334" s="14"/>
      <c r="BH334" s="16"/>
      <c r="BI334" s="14"/>
    </row>
    <row r="335" spans="1:61" ht="15" hidden="1" customHeight="1" x14ac:dyDescent="0.25">
      <c r="A335" s="14"/>
      <c r="B335" s="14"/>
      <c r="C335" s="14"/>
      <c r="D335" s="14"/>
      <c r="E335" s="14"/>
      <c r="F335" s="14"/>
      <c r="G335" s="14"/>
      <c r="H335" s="14"/>
      <c r="I335" s="15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20"/>
      <c r="Z335" s="21"/>
      <c r="AA335" s="22"/>
      <c r="AB335" s="23"/>
      <c r="AC335" s="24"/>
      <c r="AD335" s="25"/>
      <c r="AE335" s="16"/>
      <c r="AF335" s="16"/>
      <c r="AG335" s="18"/>
      <c r="AH335" s="16"/>
      <c r="AI335" s="16"/>
      <c r="AJ335" s="16"/>
      <c r="AK335" s="14"/>
      <c r="AL335" s="14"/>
      <c r="AM335" s="14"/>
      <c r="AN335" s="16"/>
      <c r="AO335" s="16"/>
      <c r="AP335" s="26"/>
      <c r="AQ335" s="22"/>
      <c r="AR335" s="27"/>
      <c r="AS335" s="22"/>
      <c r="AT335" s="22"/>
      <c r="AU335" s="18"/>
      <c r="AV335" s="28"/>
      <c r="AW335" s="28"/>
      <c r="AX335" s="28"/>
      <c r="AY335" s="28"/>
      <c r="AZ335" s="28"/>
      <c r="BA335" s="28"/>
      <c r="BB335" s="28"/>
      <c r="BC335" s="22"/>
      <c r="BD335" s="22"/>
      <c r="BE335" s="29"/>
      <c r="BF335" s="29"/>
      <c r="BG335" s="18"/>
      <c r="BH335" s="28"/>
      <c r="BI335" s="14"/>
    </row>
    <row r="336" spans="1:61" hidden="1" x14ac:dyDescent="0.25">
      <c r="A336" s="14"/>
      <c r="B336" s="14"/>
      <c r="C336" s="14"/>
      <c r="D336" s="14"/>
      <c r="E336" s="14"/>
      <c r="F336" s="14"/>
      <c r="G336" s="14"/>
      <c r="H336" s="14"/>
      <c r="I336" s="15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20"/>
      <c r="Z336" s="21"/>
      <c r="AA336" s="22"/>
      <c r="AB336" s="23"/>
      <c r="AC336" s="24"/>
      <c r="AD336" s="25"/>
      <c r="AE336" s="16"/>
      <c r="AF336" s="16"/>
      <c r="AG336" s="18"/>
      <c r="AH336" s="16"/>
      <c r="AI336" s="16"/>
      <c r="AJ336" s="16"/>
      <c r="AK336" s="14"/>
      <c r="AL336" s="14"/>
      <c r="AM336" s="14"/>
      <c r="AN336" s="16"/>
      <c r="AO336" s="16"/>
      <c r="AP336" s="26"/>
      <c r="AQ336" s="22"/>
      <c r="AR336" s="27"/>
      <c r="AS336" s="22"/>
      <c r="AT336" s="22"/>
      <c r="AU336" s="18"/>
      <c r="AV336" s="28"/>
      <c r="AW336" s="28"/>
      <c r="AX336" s="28"/>
      <c r="AY336" s="28"/>
      <c r="AZ336" s="28"/>
      <c r="BA336" s="28"/>
      <c r="BB336" s="28"/>
      <c r="BC336" s="22"/>
      <c r="BD336" s="22"/>
      <c r="BE336" s="29"/>
      <c r="BF336" s="29"/>
      <c r="BG336" s="18"/>
      <c r="BH336" s="28"/>
      <c r="BI336" s="14"/>
    </row>
    <row r="337" spans="1:61" hidden="1" x14ac:dyDescent="0.25">
      <c r="A337" s="14"/>
      <c r="B337" s="14"/>
      <c r="C337" s="14"/>
      <c r="D337" s="14"/>
      <c r="E337" s="14"/>
      <c r="F337" s="14"/>
      <c r="G337" s="14"/>
      <c r="H337" s="14"/>
      <c r="I337" s="15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20"/>
      <c r="Z337" s="21"/>
      <c r="AA337" s="22"/>
      <c r="AB337" s="23"/>
      <c r="AC337" s="24"/>
      <c r="AD337" s="25"/>
      <c r="AE337" s="16"/>
      <c r="AF337" s="16"/>
      <c r="AG337" s="18"/>
      <c r="AH337" s="16"/>
      <c r="AI337" s="16"/>
      <c r="AJ337" s="16"/>
      <c r="AK337" s="14"/>
      <c r="AL337" s="14"/>
      <c r="AM337" s="14"/>
      <c r="AN337" s="16"/>
      <c r="AO337" s="16"/>
      <c r="AP337" s="26"/>
      <c r="AQ337" s="22"/>
      <c r="AR337" s="27"/>
      <c r="AS337" s="22"/>
      <c r="AT337" s="22"/>
      <c r="AU337" s="18"/>
      <c r="AV337" s="28"/>
      <c r="AW337" s="28"/>
      <c r="AX337" s="28"/>
      <c r="AY337" s="28"/>
      <c r="AZ337" s="28"/>
      <c r="BA337" s="28"/>
      <c r="BB337" s="28"/>
      <c r="BC337" s="22"/>
      <c r="BD337" s="22"/>
      <c r="BE337" s="29"/>
      <c r="BF337" s="29"/>
      <c r="BG337" s="18"/>
      <c r="BH337" s="28"/>
      <c r="BI337" s="14"/>
    </row>
    <row r="338" spans="1:61" hidden="1" x14ac:dyDescent="0.25">
      <c r="A338" s="14"/>
      <c r="B338" s="14"/>
      <c r="C338" s="14"/>
      <c r="D338" s="14"/>
      <c r="E338" s="14"/>
      <c r="F338" s="14"/>
      <c r="G338" s="14"/>
      <c r="H338" s="14"/>
      <c r="I338" s="15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20"/>
      <c r="Z338" s="21"/>
      <c r="AA338" s="22"/>
      <c r="AB338" s="23"/>
      <c r="AC338" s="24"/>
      <c r="AD338" s="25"/>
      <c r="AE338" s="16"/>
      <c r="AF338" s="16"/>
      <c r="AG338" s="18"/>
      <c r="AH338" s="16"/>
      <c r="AI338" s="16"/>
      <c r="AJ338" s="16"/>
      <c r="AK338" s="14"/>
      <c r="AL338" s="14"/>
      <c r="AM338" s="14"/>
      <c r="AN338" s="16"/>
      <c r="AO338" s="16"/>
      <c r="AP338" s="26"/>
      <c r="AQ338" s="22"/>
      <c r="AR338" s="27"/>
      <c r="AS338" s="22"/>
      <c r="AT338" s="22"/>
      <c r="AU338" s="18"/>
      <c r="AV338" s="28"/>
      <c r="AW338" s="28"/>
      <c r="AX338" s="28"/>
      <c r="AY338" s="28"/>
      <c r="AZ338" s="28"/>
      <c r="BA338" s="28"/>
      <c r="BB338" s="30"/>
      <c r="BC338" s="22"/>
      <c r="BD338" s="22"/>
      <c r="BE338" s="29"/>
      <c r="BF338" s="29"/>
      <c r="BG338" s="18"/>
      <c r="BH338" s="28"/>
      <c r="BI338" s="14"/>
    </row>
    <row r="339" spans="1:61" hidden="1" x14ac:dyDescent="0.25">
      <c r="A339" s="14"/>
      <c r="B339" s="14"/>
      <c r="C339" s="14"/>
      <c r="D339" s="14"/>
      <c r="E339" s="14"/>
      <c r="F339" s="14"/>
      <c r="G339" s="14"/>
      <c r="H339" s="14"/>
      <c r="I339" s="15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20"/>
      <c r="Z339" s="21"/>
      <c r="AA339" s="22"/>
      <c r="AB339" s="23"/>
      <c r="AC339" s="24"/>
      <c r="AD339" s="25"/>
      <c r="AE339" s="16"/>
      <c r="AF339" s="16"/>
      <c r="AG339" s="18"/>
      <c r="AH339" s="16"/>
      <c r="AI339" s="16"/>
      <c r="AJ339" s="16"/>
      <c r="AK339" s="14"/>
      <c r="AL339" s="14"/>
      <c r="AM339" s="14"/>
      <c r="AN339" s="16"/>
      <c r="AO339" s="16"/>
      <c r="AP339" s="26"/>
      <c r="AQ339" s="22"/>
      <c r="AR339" s="27"/>
      <c r="AS339" s="22"/>
      <c r="AT339" s="22"/>
      <c r="AU339" s="18"/>
      <c r="AV339" s="28"/>
      <c r="AW339" s="28"/>
      <c r="AX339" s="28"/>
      <c r="AY339" s="28"/>
      <c r="AZ339" s="28"/>
      <c r="BA339" s="28"/>
      <c r="BB339" s="30"/>
      <c r="BC339" s="22"/>
      <c r="BD339" s="22"/>
      <c r="BE339" s="29"/>
      <c r="BF339" s="29"/>
      <c r="BG339" s="18"/>
      <c r="BH339" s="28"/>
      <c r="BI339" s="14"/>
    </row>
    <row r="340" spans="1:61" hidden="1" x14ac:dyDescent="0.25">
      <c r="A340" s="14"/>
      <c r="B340" s="14"/>
      <c r="C340" s="14"/>
      <c r="D340" s="14"/>
      <c r="E340" s="14"/>
      <c r="F340" s="14"/>
      <c r="G340" s="14"/>
      <c r="H340" s="14"/>
      <c r="I340" s="15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20"/>
      <c r="Z340" s="21"/>
      <c r="AA340" s="22"/>
      <c r="AB340" s="23"/>
      <c r="AC340" s="24"/>
      <c r="AD340" s="25"/>
      <c r="AE340" s="16"/>
      <c r="AF340" s="16"/>
      <c r="AG340" s="18"/>
      <c r="AH340" s="16"/>
      <c r="AI340" s="16"/>
      <c r="AJ340" s="16"/>
      <c r="AK340" s="14"/>
      <c r="AL340" s="14"/>
      <c r="AM340" s="14"/>
      <c r="AN340" s="16"/>
      <c r="AO340" s="16"/>
      <c r="AP340" s="26"/>
      <c r="AQ340" s="22"/>
      <c r="AR340" s="27"/>
      <c r="AS340" s="22"/>
      <c r="AT340" s="22"/>
      <c r="AU340" s="18"/>
      <c r="AV340" s="28"/>
      <c r="AW340" s="28"/>
      <c r="AX340" s="28"/>
      <c r="AY340" s="28"/>
      <c r="AZ340" s="28"/>
      <c r="BA340" s="28"/>
      <c r="BB340" s="30"/>
      <c r="BC340" s="22"/>
      <c r="BD340" s="22"/>
      <c r="BE340" s="29"/>
      <c r="BF340" s="29"/>
      <c r="BG340" s="18"/>
      <c r="BH340" s="28"/>
      <c r="BI340" s="14"/>
    </row>
    <row r="341" spans="1:61" hidden="1" x14ac:dyDescent="0.25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6"/>
      <c r="M341" s="16"/>
      <c r="N341" s="16"/>
      <c r="O341" s="16"/>
      <c r="P341" s="14"/>
      <c r="Q341" s="14"/>
      <c r="R341" s="14"/>
      <c r="S341" s="14"/>
      <c r="T341" s="14"/>
      <c r="U341" s="14"/>
      <c r="V341" s="14"/>
      <c r="W341" s="14"/>
      <c r="X341" s="14"/>
      <c r="Y341" s="16"/>
      <c r="Z341" s="14"/>
      <c r="AA341" s="14"/>
      <c r="AB341" s="23"/>
      <c r="AC341" s="31"/>
      <c r="AD341" s="32"/>
      <c r="AE341" s="14"/>
      <c r="AF341" s="16"/>
      <c r="AG341" s="16"/>
      <c r="AH341" s="16"/>
      <c r="AI341" s="16"/>
      <c r="AJ341" s="14"/>
      <c r="AK341" s="14"/>
      <c r="AL341" s="14"/>
      <c r="AM341" s="14"/>
      <c r="AN341" s="16"/>
      <c r="AO341" s="16"/>
      <c r="AP341" s="14"/>
      <c r="AQ341" s="14"/>
      <c r="AR341" s="14"/>
      <c r="AS341" s="14"/>
      <c r="AT341" s="14"/>
      <c r="AU341" s="31"/>
      <c r="AV341" s="14"/>
      <c r="AW341" s="14"/>
      <c r="AX341" s="14"/>
      <c r="AY341" s="14"/>
      <c r="AZ341" s="14"/>
      <c r="BA341" s="14"/>
      <c r="BB341" s="14"/>
      <c r="BC341" s="14"/>
      <c r="BD341" s="14"/>
      <c r="BE341" s="14"/>
      <c r="BF341" s="14"/>
      <c r="BG341" s="18"/>
      <c r="BH341" s="14"/>
      <c r="BI341" s="14"/>
    </row>
    <row r="342" spans="1:61" s="33" customFormat="1" ht="15" hidden="1" customHeight="1" x14ac:dyDescent="0.25">
      <c r="Y342" s="34"/>
      <c r="Z342" s="35"/>
      <c r="AA342" s="35"/>
      <c r="AB342" s="36"/>
      <c r="AC342" s="36"/>
      <c r="AD342" s="37"/>
      <c r="AE342" s="35"/>
      <c r="AF342" s="34"/>
      <c r="AG342" s="38"/>
      <c r="AH342" s="35"/>
      <c r="AI342" s="35"/>
      <c r="AJ342" s="35"/>
      <c r="AK342" s="35"/>
      <c r="AL342" s="35"/>
      <c r="AM342" s="35"/>
      <c r="AN342" s="35"/>
      <c r="AO342" s="35"/>
      <c r="AP342" s="35"/>
      <c r="AQ342" s="35"/>
      <c r="AR342" s="35"/>
      <c r="AS342" s="35"/>
      <c r="AT342" s="35"/>
      <c r="AU342" s="35"/>
      <c r="AV342" s="35"/>
      <c r="AW342" s="35"/>
      <c r="AX342" s="35"/>
      <c r="AY342" s="35"/>
      <c r="AZ342" s="35"/>
      <c r="BA342" s="35"/>
      <c r="BB342" s="35"/>
      <c r="BC342" s="35"/>
      <c r="BD342" s="35"/>
      <c r="BE342" s="35"/>
      <c r="BF342" s="35"/>
      <c r="BG342" s="35"/>
      <c r="BH342" s="35"/>
      <c r="BI342" s="35"/>
    </row>
    <row r="343" spans="1:61" s="40" customFormat="1" ht="18" hidden="1" customHeight="1" x14ac:dyDescent="0.25">
      <c r="A343" s="39"/>
      <c r="B343" s="39"/>
      <c r="C343" s="177"/>
      <c r="D343" s="178"/>
      <c r="E343" s="39"/>
      <c r="F343" s="179"/>
      <c r="G343" s="180"/>
      <c r="I343" s="39"/>
      <c r="J343" s="39"/>
      <c r="K343" s="41"/>
      <c r="L343" s="42"/>
      <c r="M343" s="42"/>
      <c r="N343" s="42"/>
      <c r="O343" s="42"/>
      <c r="P343" s="42"/>
      <c r="Q343" s="43"/>
      <c r="R343" s="44"/>
      <c r="S343" s="39"/>
      <c r="T343" s="41"/>
      <c r="U343" s="42"/>
      <c r="V343" s="43"/>
      <c r="W343" s="44"/>
      <c r="Y343" s="34"/>
      <c r="Z343" s="34"/>
      <c r="AA343" s="34"/>
      <c r="AB343" s="34"/>
      <c r="AC343" s="34"/>
      <c r="AD343" s="45"/>
      <c r="AE343" s="34"/>
      <c r="AF343" s="46"/>
      <c r="AG343" s="47"/>
      <c r="AH343" s="46"/>
      <c r="AI343" s="48"/>
      <c r="AJ343" s="48"/>
      <c r="AK343" s="48"/>
      <c r="AL343" s="48"/>
      <c r="AM343" s="48"/>
      <c r="AN343" s="48"/>
      <c r="AO343" s="48"/>
      <c r="AP343" s="34"/>
      <c r="AQ343" s="34"/>
      <c r="AR343" s="34"/>
      <c r="AS343" s="34"/>
      <c r="AT343" s="34"/>
      <c r="AU343" s="49"/>
      <c r="AV343" s="35"/>
      <c r="AW343" s="35"/>
      <c r="AX343" s="35"/>
      <c r="AY343" s="35"/>
      <c r="AZ343" s="35"/>
      <c r="BA343" s="35"/>
      <c r="BB343" s="130"/>
      <c r="BC343" s="130"/>
      <c r="BD343" s="130"/>
      <c r="BE343" s="130"/>
      <c r="BF343" s="130"/>
      <c r="BG343" s="130"/>
      <c r="BH343" s="130"/>
      <c r="BI343" s="34"/>
    </row>
    <row r="344" spans="1:61" s="33" customFormat="1" ht="18" hidden="1" customHeight="1" x14ac:dyDescent="0.25">
      <c r="A344" s="50"/>
      <c r="B344" s="51"/>
      <c r="C344" s="52"/>
      <c r="D344" s="53"/>
      <c r="E344" s="51"/>
      <c r="F344" s="54"/>
      <c r="G344" s="55"/>
      <c r="I344" s="56"/>
      <c r="J344" s="57"/>
      <c r="K344" s="58"/>
      <c r="L344" s="59"/>
      <c r="M344" s="59"/>
      <c r="N344" s="59"/>
      <c r="O344" s="59"/>
      <c r="P344" s="59"/>
      <c r="Q344" s="59"/>
      <c r="R344" s="60"/>
      <c r="S344" s="57"/>
      <c r="T344" s="61"/>
      <c r="U344" s="62"/>
      <c r="V344" s="62"/>
      <c r="W344" s="63"/>
      <c r="Y344" s="64"/>
      <c r="Z344" s="65"/>
      <c r="AA344" s="65"/>
      <c r="AB344" s="66"/>
      <c r="AC344" s="67"/>
      <c r="AD344" s="68"/>
      <c r="AE344" s="35"/>
      <c r="AF344" s="48"/>
      <c r="AG344" s="69"/>
      <c r="AH344" s="70"/>
      <c r="AI344" s="71"/>
      <c r="AJ344" s="71"/>
      <c r="AK344" s="70"/>
      <c r="AL344" s="71"/>
      <c r="AM344" s="71"/>
      <c r="AN344" s="71"/>
      <c r="AO344" s="71"/>
      <c r="AP344" s="34"/>
      <c r="AQ344" s="34"/>
      <c r="AR344" s="34"/>
      <c r="AS344" s="34"/>
      <c r="AT344" s="35"/>
      <c r="AU344" s="35"/>
      <c r="AV344" s="35"/>
      <c r="AW344" s="35"/>
      <c r="AX344" s="35"/>
      <c r="AY344" s="35"/>
      <c r="AZ344" s="35"/>
      <c r="BA344" s="35"/>
      <c r="BB344" s="35"/>
      <c r="BC344" s="35"/>
      <c r="BD344" s="35"/>
      <c r="BE344" s="35"/>
      <c r="BF344" s="35"/>
      <c r="BG344" s="35"/>
      <c r="BH344" s="131"/>
      <c r="BI344" s="35"/>
    </row>
    <row r="345" spans="1:61" s="33" customFormat="1" ht="18" hidden="1" customHeight="1" x14ac:dyDescent="0.25">
      <c r="A345" s="56"/>
      <c r="B345" s="72"/>
      <c r="C345" s="73"/>
      <c r="D345" s="74"/>
      <c r="E345" s="72"/>
      <c r="F345" s="75"/>
      <c r="G345" s="76"/>
      <c r="I345" s="56"/>
      <c r="J345" s="57"/>
      <c r="K345" s="58"/>
      <c r="L345" s="59"/>
      <c r="M345" s="59"/>
      <c r="N345" s="59"/>
      <c r="O345" s="59"/>
      <c r="P345" s="59"/>
      <c r="Q345" s="59"/>
      <c r="R345" s="60"/>
      <c r="S345" s="57"/>
      <c r="T345" s="61"/>
      <c r="U345" s="62"/>
      <c r="V345" s="62"/>
      <c r="W345" s="63"/>
      <c r="Y345" s="64"/>
      <c r="Z345" s="65"/>
      <c r="AA345" s="65"/>
      <c r="AB345" s="66"/>
      <c r="AC345" s="67"/>
      <c r="AD345" s="68"/>
      <c r="AE345" s="35"/>
      <c r="AF345" s="48"/>
      <c r="AG345" s="69"/>
      <c r="AH345" s="70"/>
      <c r="AI345" s="71"/>
      <c r="AJ345" s="71"/>
      <c r="AK345" s="70"/>
      <c r="AL345" s="71"/>
      <c r="AM345" s="71"/>
      <c r="AN345" s="71"/>
      <c r="AO345" s="71"/>
      <c r="AP345" s="34"/>
      <c r="AQ345" s="34"/>
      <c r="AR345" s="34"/>
      <c r="AS345" s="34"/>
      <c r="AT345" s="35"/>
      <c r="AU345" s="35"/>
      <c r="AV345" s="35"/>
      <c r="AW345" s="35"/>
      <c r="AX345" s="35"/>
      <c r="AY345" s="35"/>
      <c r="AZ345" s="35"/>
      <c r="BA345" s="35"/>
      <c r="BB345" s="35"/>
      <c r="BC345" s="35"/>
      <c r="BD345" s="35"/>
      <c r="BE345" s="35"/>
      <c r="BF345" s="35"/>
      <c r="BG345" s="35"/>
      <c r="BH345" s="131"/>
      <c r="BI345" s="35"/>
    </row>
    <row r="346" spans="1:61" s="33" customFormat="1" ht="18" hidden="1" customHeight="1" x14ac:dyDescent="0.25">
      <c r="A346" s="56"/>
      <c r="B346" s="72"/>
      <c r="C346" s="73"/>
      <c r="D346" s="74"/>
      <c r="E346" s="72"/>
      <c r="F346" s="75"/>
      <c r="G346" s="76"/>
      <c r="I346" s="56"/>
      <c r="J346" s="57"/>
      <c r="K346" s="58"/>
      <c r="L346" s="59"/>
      <c r="M346" s="59"/>
      <c r="N346" s="59"/>
      <c r="O346" s="59"/>
      <c r="P346" s="59"/>
      <c r="Q346" s="59"/>
      <c r="R346" s="60"/>
      <c r="S346" s="57"/>
      <c r="T346" s="61"/>
      <c r="U346" s="62"/>
      <c r="V346" s="62"/>
      <c r="W346" s="63"/>
      <c r="Y346" s="64"/>
      <c r="Z346" s="65"/>
      <c r="AA346" s="65"/>
      <c r="AB346" s="66"/>
      <c r="AC346" s="67"/>
      <c r="AD346" s="68"/>
      <c r="AE346" s="35"/>
      <c r="AF346" s="48"/>
      <c r="AG346" s="69"/>
      <c r="AH346" s="70"/>
      <c r="AI346" s="71"/>
      <c r="AJ346" s="71"/>
      <c r="AK346" s="70"/>
      <c r="AL346" s="71"/>
      <c r="AM346" s="71"/>
      <c r="AN346" s="71"/>
      <c r="AO346" s="71"/>
      <c r="AP346" s="34"/>
      <c r="AQ346" s="34"/>
      <c r="AR346" s="34"/>
      <c r="AS346" s="34"/>
      <c r="AT346" s="35"/>
      <c r="AU346" s="35"/>
      <c r="AV346" s="35"/>
      <c r="AW346" s="35"/>
      <c r="AX346" s="35"/>
      <c r="AY346" s="35"/>
      <c r="AZ346" s="35"/>
      <c r="BA346" s="35"/>
      <c r="BB346" s="35"/>
      <c r="BC346" s="35"/>
      <c r="BD346" s="35"/>
      <c r="BE346" s="35"/>
      <c r="BF346" s="35"/>
      <c r="BG346" s="35"/>
      <c r="BH346" s="131"/>
      <c r="BI346" s="35"/>
    </row>
    <row r="347" spans="1:61" s="33" customFormat="1" ht="18" hidden="1" customHeight="1" x14ac:dyDescent="0.25">
      <c r="A347" s="56"/>
      <c r="B347" s="72"/>
      <c r="C347" s="73"/>
      <c r="D347" s="74"/>
      <c r="E347" s="72"/>
      <c r="F347" s="75"/>
      <c r="G347" s="76"/>
      <c r="I347" s="56"/>
      <c r="J347" s="57"/>
      <c r="K347" s="58"/>
      <c r="L347" s="59"/>
      <c r="M347" s="59"/>
      <c r="N347" s="59"/>
      <c r="O347" s="59"/>
      <c r="P347" s="59"/>
      <c r="Q347" s="59"/>
      <c r="R347" s="60"/>
      <c r="S347" s="57"/>
      <c r="T347" s="61"/>
      <c r="U347" s="62"/>
      <c r="V347" s="62"/>
      <c r="W347" s="63"/>
      <c r="Y347" s="64"/>
      <c r="Z347" s="65"/>
      <c r="AA347" s="65"/>
      <c r="AB347" s="66"/>
      <c r="AC347" s="67"/>
      <c r="AD347" s="68"/>
      <c r="AE347" s="35"/>
      <c r="AF347" s="48"/>
      <c r="AG347" s="69"/>
      <c r="AH347" s="70"/>
      <c r="AI347" s="71"/>
      <c r="AJ347" s="71"/>
      <c r="AK347" s="70"/>
      <c r="AL347" s="71"/>
      <c r="AM347" s="71"/>
      <c r="AN347" s="71"/>
      <c r="AO347" s="71"/>
      <c r="AP347" s="34"/>
      <c r="AQ347" s="34"/>
      <c r="AR347" s="34"/>
      <c r="AS347" s="34"/>
      <c r="AT347" s="35"/>
      <c r="AU347" s="35"/>
      <c r="AV347" s="35"/>
      <c r="AW347" s="35"/>
      <c r="AX347" s="35"/>
      <c r="AY347" s="35"/>
      <c r="AZ347" s="35"/>
      <c r="BA347" s="35"/>
      <c r="BB347" s="35"/>
      <c r="BC347" s="35"/>
      <c r="BD347" s="35"/>
      <c r="BE347" s="35"/>
      <c r="BF347" s="35"/>
      <c r="BG347" s="35"/>
      <c r="BH347" s="131"/>
      <c r="BI347" s="35"/>
    </row>
    <row r="348" spans="1:61" s="33" customFormat="1" ht="18" hidden="1" customHeight="1" x14ac:dyDescent="0.25">
      <c r="A348" s="56"/>
      <c r="B348" s="72"/>
      <c r="C348" s="73"/>
      <c r="D348" s="74"/>
      <c r="E348" s="72"/>
      <c r="F348" s="75"/>
      <c r="G348" s="76"/>
      <c r="I348" s="56"/>
      <c r="J348" s="57"/>
      <c r="K348" s="58"/>
      <c r="L348" s="59"/>
      <c r="M348" s="59"/>
      <c r="N348" s="59"/>
      <c r="O348" s="59"/>
      <c r="P348" s="59"/>
      <c r="Q348" s="59"/>
      <c r="R348" s="60"/>
      <c r="S348" s="57"/>
      <c r="T348" s="61"/>
      <c r="U348" s="62"/>
      <c r="V348" s="62"/>
      <c r="W348" s="63"/>
      <c r="Y348" s="64"/>
      <c r="Z348" s="65"/>
      <c r="AA348" s="65"/>
      <c r="AB348" s="66"/>
      <c r="AC348" s="67"/>
      <c r="AD348" s="68"/>
      <c r="AE348" s="35"/>
      <c r="AF348" s="48"/>
      <c r="AG348" s="69"/>
      <c r="AH348" s="70"/>
      <c r="AI348" s="71"/>
      <c r="AJ348" s="71"/>
      <c r="AK348" s="70"/>
      <c r="AL348" s="71"/>
      <c r="AM348" s="71"/>
      <c r="AN348" s="71"/>
      <c r="AO348" s="71"/>
      <c r="AP348" s="34"/>
      <c r="AQ348" s="34"/>
      <c r="AR348" s="34"/>
      <c r="AS348" s="34"/>
      <c r="AT348" s="35"/>
      <c r="AU348" s="35"/>
      <c r="AV348" s="35"/>
      <c r="AW348" s="35"/>
      <c r="AX348" s="35"/>
      <c r="AY348" s="35"/>
      <c r="AZ348" s="35"/>
      <c r="BA348" s="35"/>
      <c r="BB348" s="35"/>
      <c r="BC348" s="35"/>
      <c r="BD348" s="35"/>
      <c r="BE348" s="35"/>
      <c r="BF348" s="35"/>
      <c r="BG348" s="35"/>
      <c r="BH348" s="131"/>
      <c r="BI348" s="35"/>
    </row>
    <row r="349" spans="1:61" s="33" customFormat="1" ht="18" hidden="1" customHeight="1" x14ac:dyDescent="0.25">
      <c r="A349" s="56"/>
      <c r="B349" s="72"/>
      <c r="C349" s="73"/>
      <c r="D349" s="74"/>
      <c r="E349" s="72"/>
      <c r="F349" s="75"/>
      <c r="G349" s="76"/>
      <c r="I349" s="56"/>
      <c r="J349" s="57"/>
      <c r="K349" s="58"/>
      <c r="L349" s="59"/>
      <c r="M349" s="59"/>
      <c r="N349" s="59"/>
      <c r="O349" s="59"/>
      <c r="P349" s="59"/>
      <c r="Q349" s="59"/>
      <c r="R349" s="60"/>
      <c r="S349" s="57"/>
      <c r="T349" s="61"/>
      <c r="U349" s="62"/>
      <c r="V349" s="62"/>
      <c r="W349" s="63"/>
      <c r="Y349" s="64"/>
      <c r="Z349" s="65"/>
      <c r="AA349" s="65"/>
      <c r="AB349" s="66"/>
      <c r="AC349" s="67"/>
      <c r="AD349" s="68"/>
      <c r="AE349" s="35"/>
      <c r="AF349" s="48"/>
      <c r="AG349" s="69"/>
      <c r="AH349" s="70"/>
      <c r="AI349" s="71"/>
      <c r="AJ349" s="71"/>
      <c r="AK349" s="70"/>
      <c r="AL349" s="71"/>
      <c r="AM349" s="71"/>
      <c r="AN349" s="71"/>
      <c r="AO349" s="71"/>
      <c r="AP349" s="34"/>
      <c r="AQ349" s="34"/>
      <c r="AR349" s="34"/>
      <c r="AS349" s="34"/>
      <c r="AT349" s="35"/>
      <c r="AU349" s="35"/>
      <c r="AV349" s="35"/>
      <c r="AW349" s="35"/>
      <c r="AX349" s="35"/>
      <c r="AY349" s="35"/>
      <c r="AZ349" s="35"/>
      <c r="BA349" s="35"/>
      <c r="BB349" s="35"/>
      <c r="BC349" s="35"/>
      <c r="BD349" s="35"/>
      <c r="BE349" s="35"/>
      <c r="BF349" s="35"/>
      <c r="BG349" s="35"/>
      <c r="BH349" s="131"/>
      <c r="BI349" s="35"/>
    </row>
    <row r="350" spans="1:61" s="33" customFormat="1" ht="18" hidden="1" customHeight="1" x14ac:dyDescent="0.25">
      <c r="A350" s="56"/>
      <c r="B350" s="72"/>
      <c r="C350" s="73"/>
      <c r="D350" s="74"/>
      <c r="E350" s="72"/>
      <c r="F350" s="75"/>
      <c r="G350" s="76"/>
      <c r="Y350" s="34"/>
      <c r="Z350" s="35"/>
      <c r="AA350" s="35"/>
      <c r="AB350" s="66"/>
      <c r="AC350" s="67"/>
      <c r="AD350" s="37"/>
      <c r="AE350" s="35"/>
      <c r="AF350" s="48"/>
      <c r="AG350" s="69"/>
      <c r="AH350" s="70"/>
      <c r="AI350" s="71"/>
      <c r="AJ350" s="71"/>
      <c r="AK350" s="70"/>
      <c r="AL350" s="71"/>
      <c r="AM350" s="71"/>
      <c r="AN350" s="71"/>
      <c r="AO350" s="71"/>
      <c r="AP350" s="34"/>
      <c r="AQ350" s="34"/>
      <c r="AR350" s="34"/>
      <c r="AS350" s="34"/>
      <c r="AT350" s="35"/>
      <c r="AU350" s="35"/>
      <c r="AV350" s="35"/>
      <c r="AW350" s="35"/>
      <c r="AX350" s="35"/>
      <c r="AY350" s="35"/>
      <c r="AZ350" s="35"/>
      <c r="BA350" s="35"/>
      <c r="BB350" s="35"/>
      <c r="BC350" s="35"/>
      <c r="BD350" s="35"/>
      <c r="BE350" s="35"/>
      <c r="BF350" s="35"/>
      <c r="BG350" s="35"/>
      <c r="BH350" s="131"/>
      <c r="BI350" s="35"/>
    </row>
    <row r="351" spans="1:61" s="33" customFormat="1" ht="18" hidden="1" customHeight="1" x14ac:dyDescent="0.25">
      <c r="A351" s="56"/>
      <c r="B351" s="72"/>
      <c r="C351" s="73"/>
      <c r="D351" s="74"/>
      <c r="E351" s="72"/>
      <c r="F351" s="75"/>
      <c r="G351" s="76"/>
      <c r="Y351" s="34"/>
      <c r="Z351" s="35"/>
      <c r="AA351" s="35"/>
      <c r="AB351" s="36"/>
      <c r="AC351" s="36"/>
      <c r="AD351" s="37"/>
      <c r="AE351" s="35"/>
      <c r="AF351" s="48"/>
      <c r="AG351" s="69"/>
      <c r="AH351" s="70"/>
      <c r="AI351" s="71"/>
      <c r="AJ351" s="71"/>
      <c r="AK351" s="70"/>
      <c r="AL351" s="71"/>
      <c r="AM351" s="71"/>
      <c r="AN351" s="71"/>
      <c r="AO351" s="71"/>
      <c r="AP351" s="34"/>
      <c r="AQ351" s="34"/>
      <c r="AR351" s="34"/>
      <c r="AS351" s="34"/>
      <c r="AT351" s="35"/>
      <c r="AU351" s="49"/>
      <c r="AV351" s="35"/>
      <c r="AW351" s="35"/>
      <c r="AX351" s="35"/>
      <c r="AY351" s="35"/>
      <c r="AZ351" s="35"/>
      <c r="BA351" s="35"/>
      <c r="BB351" s="35"/>
      <c r="BC351" s="35"/>
      <c r="BD351" s="35"/>
      <c r="BE351" s="35"/>
      <c r="BF351" s="35"/>
      <c r="BG351" s="35"/>
      <c r="BH351" s="131"/>
      <c r="BI351" s="35"/>
    </row>
    <row r="352" spans="1:61" s="33" customFormat="1" ht="18" hidden="1" customHeight="1" x14ac:dyDescent="0.25">
      <c r="A352" s="56"/>
      <c r="B352" s="72"/>
      <c r="C352" s="73"/>
      <c r="D352" s="74"/>
      <c r="E352" s="72"/>
      <c r="F352" s="75"/>
      <c r="G352" s="76"/>
      <c r="Y352" s="34"/>
      <c r="Z352" s="35"/>
      <c r="AA352" s="35"/>
      <c r="AB352" s="36"/>
      <c r="AC352" s="36"/>
      <c r="AD352" s="36"/>
      <c r="AE352" s="35"/>
      <c r="AF352" s="48"/>
      <c r="AG352" s="69"/>
      <c r="AH352" s="70"/>
      <c r="AI352" s="71"/>
      <c r="AJ352" s="71"/>
      <c r="AK352" s="70"/>
      <c r="AL352" s="71"/>
      <c r="AM352" s="71"/>
      <c r="AN352" s="71"/>
      <c r="AO352" s="71"/>
      <c r="AP352" s="34"/>
      <c r="AQ352" s="34"/>
      <c r="AR352" s="34"/>
      <c r="AS352" s="34"/>
      <c r="AT352" s="35"/>
      <c r="AU352" s="35"/>
      <c r="AV352" s="35"/>
      <c r="AW352" s="35"/>
      <c r="AX352" s="35"/>
      <c r="AY352" s="35"/>
      <c r="AZ352" s="35"/>
      <c r="BA352" s="35"/>
      <c r="BB352" s="35"/>
      <c r="BC352" s="35"/>
      <c r="BD352" s="77"/>
      <c r="BE352" s="35"/>
      <c r="BF352" s="35"/>
      <c r="BG352" s="35"/>
      <c r="BH352" s="131"/>
      <c r="BI352" s="35"/>
    </row>
    <row r="353" spans="1:61" s="33" customFormat="1" ht="18" hidden="1" customHeight="1" x14ac:dyDescent="0.25">
      <c r="A353" s="56"/>
      <c r="B353" s="72"/>
      <c r="C353" s="73"/>
      <c r="D353" s="74"/>
      <c r="E353" s="72"/>
      <c r="F353" s="75"/>
      <c r="G353" s="76"/>
      <c r="Y353" s="34"/>
      <c r="Z353" s="35"/>
      <c r="AA353" s="35"/>
      <c r="AB353" s="36"/>
      <c r="AC353" s="36"/>
      <c r="AD353" s="37"/>
      <c r="AE353" s="35"/>
      <c r="AF353" s="48"/>
      <c r="AG353" s="69"/>
      <c r="AH353" s="70"/>
      <c r="AI353" s="71"/>
      <c r="AJ353" s="71"/>
      <c r="AK353" s="70"/>
      <c r="AL353" s="71"/>
      <c r="AM353" s="71"/>
      <c r="AN353" s="71"/>
      <c r="AO353" s="71"/>
      <c r="AP353" s="34"/>
      <c r="AQ353" s="34"/>
      <c r="AR353" s="34"/>
      <c r="AS353" s="34"/>
      <c r="AT353" s="35"/>
      <c r="AU353" s="35"/>
      <c r="AV353" s="35"/>
      <c r="AW353" s="35"/>
      <c r="AX353" s="35"/>
      <c r="AY353" s="35"/>
      <c r="AZ353" s="35"/>
      <c r="BA353" s="35"/>
      <c r="BB353" s="35"/>
      <c r="BC353" s="35"/>
      <c r="BD353" s="77"/>
      <c r="BE353" s="35"/>
      <c r="BF353" s="35"/>
      <c r="BG353" s="35"/>
      <c r="BH353" s="131"/>
      <c r="BI353" s="35"/>
    </row>
    <row r="354" spans="1:61" s="33" customFormat="1" ht="18" hidden="1" customHeight="1" x14ac:dyDescent="0.25">
      <c r="A354" s="56"/>
      <c r="B354" s="72"/>
      <c r="C354" s="73"/>
      <c r="D354" s="74"/>
      <c r="E354" s="72"/>
      <c r="F354" s="75"/>
      <c r="G354" s="76"/>
      <c r="Y354" s="34"/>
      <c r="Z354" s="35"/>
      <c r="AA354" s="35"/>
      <c r="AB354" s="36"/>
      <c r="AC354" s="36"/>
      <c r="AD354" s="36"/>
      <c r="AE354" s="35"/>
      <c r="AF354" s="48"/>
      <c r="AG354" s="69"/>
      <c r="AH354" s="70"/>
      <c r="AI354" s="71"/>
      <c r="AJ354" s="71"/>
      <c r="AK354" s="70"/>
      <c r="AL354" s="71"/>
      <c r="AM354" s="71"/>
      <c r="AN354" s="71"/>
      <c r="AO354" s="71"/>
      <c r="AP354" s="34"/>
      <c r="AQ354" s="34"/>
      <c r="AR354" s="34"/>
      <c r="AS354" s="34"/>
      <c r="AT354" s="35"/>
      <c r="AU354" s="35"/>
      <c r="AV354" s="35"/>
      <c r="AW354" s="35"/>
      <c r="AX354" s="35"/>
      <c r="AY354" s="35"/>
      <c r="AZ354" s="35"/>
      <c r="BA354" s="35"/>
      <c r="BB354" s="35"/>
      <c r="BC354" s="35"/>
      <c r="BD354" s="77"/>
      <c r="BE354" s="35"/>
      <c r="BF354" s="35"/>
      <c r="BG354" s="35"/>
      <c r="BH354" s="131"/>
      <c r="BI354" s="35"/>
    </row>
    <row r="355" spans="1:61" s="33" customFormat="1" ht="18" hidden="1" customHeight="1" x14ac:dyDescent="0.25">
      <c r="A355" s="56"/>
      <c r="B355" s="72"/>
      <c r="C355" s="73"/>
      <c r="D355" s="74"/>
      <c r="E355" s="72"/>
      <c r="F355" s="75"/>
      <c r="G355" s="76"/>
      <c r="Y355" s="34"/>
      <c r="Z355" s="35"/>
      <c r="AA355" s="35"/>
      <c r="AB355" s="36"/>
      <c r="AC355" s="36"/>
      <c r="AD355" s="36"/>
      <c r="AE355" s="35"/>
      <c r="AF355" s="48"/>
      <c r="AG355" s="69"/>
      <c r="AH355" s="70"/>
      <c r="AI355" s="71"/>
      <c r="AJ355" s="71"/>
      <c r="AK355" s="70"/>
      <c r="AL355" s="71"/>
      <c r="AM355" s="71"/>
      <c r="AN355" s="71"/>
      <c r="AO355" s="71"/>
      <c r="AP355" s="34"/>
      <c r="AQ355" s="34"/>
      <c r="AR355" s="34"/>
      <c r="AS355" s="34"/>
      <c r="AT355" s="35"/>
      <c r="AU355" s="35"/>
      <c r="AV355" s="35"/>
      <c r="AW355" s="35"/>
      <c r="AX355" s="35"/>
      <c r="AY355" s="35"/>
      <c r="AZ355" s="35"/>
      <c r="BA355" s="35"/>
      <c r="BB355" s="35"/>
      <c r="BC355" s="35"/>
      <c r="BD355" s="77"/>
      <c r="BE355" s="35"/>
      <c r="BF355" s="35"/>
      <c r="BG355" s="35"/>
      <c r="BH355" s="131"/>
      <c r="BI355" s="35"/>
    </row>
    <row r="356" spans="1:61" s="33" customFormat="1" ht="18" hidden="1" customHeight="1" x14ac:dyDescent="0.25">
      <c r="A356" s="56"/>
      <c r="B356" s="72"/>
      <c r="C356" s="73"/>
      <c r="D356" s="74"/>
      <c r="E356" s="72"/>
      <c r="F356" s="75"/>
      <c r="G356" s="76"/>
      <c r="Y356" s="34"/>
      <c r="Z356" s="35"/>
      <c r="AA356" s="35"/>
      <c r="AB356" s="36"/>
      <c r="AC356" s="36"/>
      <c r="AD356" s="36"/>
      <c r="AE356" s="35"/>
      <c r="AF356" s="48"/>
      <c r="AG356" s="69"/>
      <c r="AH356" s="70"/>
      <c r="AI356" s="71"/>
      <c r="AJ356" s="71"/>
      <c r="AK356" s="70"/>
      <c r="AL356" s="71"/>
      <c r="AM356" s="71"/>
      <c r="AN356" s="71"/>
      <c r="AO356" s="71"/>
      <c r="AP356" s="34"/>
      <c r="AQ356" s="34"/>
      <c r="AR356" s="34"/>
      <c r="AS356" s="34"/>
      <c r="AT356" s="35"/>
      <c r="AU356" s="35"/>
      <c r="AV356" s="35"/>
      <c r="AW356" s="35"/>
      <c r="AX356" s="35"/>
      <c r="AY356" s="35"/>
      <c r="AZ356" s="35"/>
      <c r="BA356" s="35"/>
      <c r="BB356" s="78"/>
      <c r="BC356" s="78"/>
      <c r="BD356" s="77"/>
      <c r="BE356" s="35"/>
      <c r="BF356" s="35"/>
      <c r="BG356" s="35"/>
      <c r="BH356" s="131"/>
      <c r="BI356" s="35"/>
    </row>
    <row r="357" spans="1:61" s="33" customFormat="1" ht="18" hidden="1" customHeight="1" x14ac:dyDescent="0.25">
      <c r="A357" s="56"/>
      <c r="B357" s="72"/>
      <c r="C357" s="73"/>
      <c r="D357" s="74"/>
      <c r="E357" s="72"/>
      <c r="F357" s="75"/>
      <c r="G357" s="76"/>
      <c r="Y357" s="34"/>
      <c r="Z357" s="35"/>
      <c r="AA357" s="35"/>
      <c r="AB357" s="36"/>
      <c r="AC357" s="36"/>
      <c r="AD357" s="37"/>
      <c r="AE357" s="35"/>
      <c r="AF357" s="48"/>
      <c r="AG357" s="69"/>
      <c r="AH357" s="70"/>
      <c r="AI357" s="71"/>
      <c r="AJ357" s="71"/>
      <c r="AK357" s="70"/>
      <c r="AL357" s="71"/>
      <c r="AM357" s="71"/>
      <c r="AN357" s="71"/>
      <c r="AO357" s="71"/>
      <c r="AP357" s="34"/>
      <c r="AQ357" s="34"/>
      <c r="AR357" s="34"/>
      <c r="AS357" s="34"/>
      <c r="AT357" s="35"/>
      <c r="AU357" s="35"/>
      <c r="AV357" s="35"/>
      <c r="AW357" s="35"/>
      <c r="AX357" s="35"/>
      <c r="AY357" s="35"/>
      <c r="AZ357" s="35"/>
      <c r="BA357" s="35"/>
      <c r="BB357" s="78"/>
      <c r="BC357" s="78"/>
      <c r="BD357" s="77"/>
      <c r="BE357" s="35"/>
      <c r="BF357" s="35"/>
      <c r="BG357" s="35"/>
      <c r="BH357" s="131"/>
      <c r="BI357" s="35"/>
    </row>
    <row r="358" spans="1:61" s="33" customFormat="1" ht="18" hidden="1" customHeight="1" x14ac:dyDescent="0.25">
      <c r="A358" s="56"/>
      <c r="B358" s="72"/>
      <c r="C358" s="73"/>
      <c r="D358" s="74"/>
      <c r="E358" s="72"/>
      <c r="F358" s="75"/>
      <c r="G358" s="76"/>
      <c r="Y358" s="34"/>
      <c r="Z358" s="35"/>
      <c r="AA358" s="35"/>
      <c r="AB358" s="36"/>
      <c r="AC358" s="36"/>
      <c r="AD358" s="36"/>
      <c r="AE358" s="35"/>
      <c r="AF358" s="48"/>
      <c r="AG358" s="69"/>
      <c r="AH358" s="70"/>
      <c r="AI358" s="71"/>
      <c r="AJ358" s="71"/>
      <c r="AK358" s="70"/>
      <c r="AL358" s="71"/>
      <c r="AM358" s="71"/>
      <c r="AN358" s="71"/>
      <c r="AO358" s="71"/>
      <c r="AP358" s="34"/>
      <c r="AQ358" s="34"/>
      <c r="AR358" s="34"/>
      <c r="AS358" s="34"/>
      <c r="AT358" s="35"/>
      <c r="AU358" s="35"/>
      <c r="AV358" s="35"/>
      <c r="AW358" s="35"/>
      <c r="AX358" s="35"/>
      <c r="AY358" s="35"/>
      <c r="AZ358" s="35"/>
      <c r="BA358" s="35"/>
      <c r="BB358" s="35"/>
      <c r="BC358" s="35"/>
      <c r="BD358" s="35"/>
      <c r="BE358" s="35"/>
      <c r="BF358" s="35"/>
      <c r="BG358" s="35"/>
      <c r="BH358" s="131"/>
      <c r="BI358" s="35"/>
    </row>
    <row r="359" spans="1:61" s="33" customFormat="1" ht="15" hidden="1" customHeight="1" x14ac:dyDescent="0.25">
      <c r="A359" s="79"/>
      <c r="Y359" s="34"/>
      <c r="Z359" s="35"/>
      <c r="AA359" s="35"/>
      <c r="AB359" s="36"/>
      <c r="AC359" s="36"/>
      <c r="AD359" s="36"/>
      <c r="AE359" s="35"/>
      <c r="AF359" s="34"/>
      <c r="AG359" s="80"/>
      <c r="AH359" s="35"/>
      <c r="AI359" s="81"/>
      <c r="AJ359" s="81"/>
      <c r="AK359" s="35"/>
      <c r="AL359" s="35"/>
      <c r="AM359" s="35"/>
      <c r="AN359" s="35"/>
      <c r="AO359" s="81"/>
      <c r="AP359" s="35"/>
      <c r="AQ359" s="35"/>
      <c r="AR359" s="35"/>
      <c r="AS359" s="35"/>
      <c r="AT359" s="35"/>
      <c r="AU359" s="35"/>
      <c r="AV359" s="35"/>
      <c r="AW359" s="35"/>
      <c r="AX359" s="35"/>
      <c r="AY359" s="35"/>
      <c r="AZ359" s="35"/>
      <c r="BA359" s="35"/>
      <c r="BB359" s="35"/>
      <c r="BC359" s="35"/>
      <c r="BD359" s="35"/>
      <c r="BE359" s="35"/>
      <c r="BF359" s="35"/>
      <c r="BG359" s="35"/>
      <c r="BH359" s="131"/>
      <c r="BI359" s="35"/>
    </row>
    <row r="360" spans="1:61" ht="18" hidden="1" customHeight="1" x14ac:dyDescent="0.25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6"/>
      <c r="Z360" s="14"/>
      <c r="AA360" s="14"/>
      <c r="AB360" s="31"/>
      <c r="AC360" s="31"/>
      <c r="AD360" s="31"/>
      <c r="AE360" s="14"/>
      <c r="AF360" s="16"/>
      <c r="AG360" s="14"/>
      <c r="AH360" s="14"/>
      <c r="AI360" s="14"/>
      <c r="AJ360" s="14"/>
      <c r="AK360" s="16"/>
      <c r="AL360" s="16"/>
      <c r="AM360" s="16"/>
      <c r="AN360" s="14"/>
      <c r="AO360" s="14"/>
      <c r="AP360" s="14"/>
      <c r="AQ360" s="14"/>
      <c r="AR360" s="16"/>
      <c r="AS360" s="16"/>
      <c r="AT360" s="14"/>
      <c r="AU360" s="31"/>
      <c r="AV360" s="14"/>
      <c r="AW360" s="14"/>
      <c r="AX360" s="14"/>
      <c r="AY360" s="14"/>
      <c r="AZ360" s="14"/>
      <c r="BA360" s="14"/>
      <c r="BB360" s="14"/>
      <c r="BC360" s="14"/>
      <c r="BD360" s="14"/>
      <c r="BE360" s="14"/>
      <c r="BF360" s="14"/>
      <c r="BG360" s="14"/>
      <c r="BH360" s="108"/>
      <c r="BI360" s="14"/>
    </row>
    <row r="361" spans="1:61" ht="18" hidden="1" customHeight="1" x14ac:dyDescent="0.25">
      <c r="A361" s="1"/>
      <c r="BH361" s="132"/>
    </row>
    <row r="362" spans="1:61" ht="18" hidden="1" customHeight="1" x14ac:dyDescent="0.25">
      <c r="I362" s="6"/>
      <c r="J362" s="7"/>
      <c r="R362" s="6"/>
      <c r="S362" s="7"/>
      <c r="BH362" s="132"/>
    </row>
    <row r="363" spans="1:61" ht="18" hidden="1" customHeight="1" x14ac:dyDescent="0.25">
      <c r="I363" s="8"/>
      <c r="J363" s="10"/>
      <c r="R363" s="8"/>
      <c r="S363" s="11"/>
      <c r="BH363" s="132"/>
    </row>
    <row r="364" spans="1:61" ht="18" hidden="1" customHeight="1" x14ac:dyDescent="0.25">
      <c r="I364" s="8"/>
      <c r="J364" s="10"/>
      <c r="R364" s="8"/>
      <c r="S364" s="11"/>
      <c r="BH364" s="132"/>
    </row>
    <row r="365" spans="1:61" ht="18" hidden="1" customHeight="1" x14ac:dyDescent="0.25">
      <c r="I365" s="8"/>
      <c r="J365" s="10"/>
      <c r="R365" s="8"/>
      <c r="S365" s="11"/>
      <c r="BH365" s="132"/>
    </row>
    <row r="366" spans="1:61" ht="18" hidden="1" customHeight="1" x14ac:dyDescent="0.25">
      <c r="I366" s="8"/>
      <c r="J366" s="10"/>
      <c r="R366" s="8"/>
      <c r="S366" s="13"/>
      <c r="BH366" s="132"/>
    </row>
    <row r="367" spans="1:61" ht="18" hidden="1" customHeight="1" x14ac:dyDescent="0.25">
      <c r="I367" s="8"/>
      <c r="J367" s="10"/>
      <c r="R367" s="8"/>
      <c r="S367" s="11"/>
      <c r="BH367" s="132"/>
    </row>
    <row r="368" spans="1:61" ht="18" hidden="1" customHeight="1" x14ac:dyDescent="0.25">
      <c r="I368" s="8"/>
      <c r="J368" s="10"/>
      <c r="R368" s="8"/>
      <c r="S368" s="11"/>
      <c r="BH368" s="132"/>
    </row>
    <row r="369" spans="1:61" ht="18" hidden="1" customHeight="1" x14ac:dyDescent="0.25">
      <c r="AR369"/>
      <c r="AS369"/>
      <c r="AU369" s="3"/>
      <c r="AV369" s="3"/>
      <c r="AX369" s="4"/>
      <c r="BH369" s="132"/>
    </row>
    <row r="370" spans="1:61" ht="18" hidden="1" customHeight="1" x14ac:dyDescent="0.25">
      <c r="A370" s="14"/>
      <c r="B370" s="14"/>
      <c r="C370" s="14"/>
      <c r="D370" s="14"/>
      <c r="E370" s="14"/>
      <c r="F370" s="14"/>
      <c r="G370" s="14"/>
      <c r="H370" s="14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7"/>
      <c r="AE370" s="16"/>
      <c r="AF370" s="16"/>
      <c r="AG370" s="15"/>
      <c r="AH370" s="15"/>
      <c r="AI370" s="15"/>
      <c r="AJ370" s="15"/>
      <c r="AK370" s="15"/>
      <c r="AL370" s="15"/>
      <c r="AM370" s="15"/>
      <c r="AN370" s="15"/>
      <c r="AO370" s="15"/>
      <c r="AP370" s="15"/>
      <c r="AQ370" s="16"/>
      <c r="AR370" s="18"/>
      <c r="AS370" s="16"/>
      <c r="AT370" s="16"/>
      <c r="AU370" s="19"/>
      <c r="AV370" s="18"/>
      <c r="AW370" s="18"/>
      <c r="AX370" s="18"/>
      <c r="AY370" s="18"/>
      <c r="AZ370" s="18"/>
      <c r="BA370" s="18"/>
      <c r="BB370" s="16"/>
      <c r="BC370" s="16"/>
      <c r="BD370" s="16"/>
      <c r="BE370" s="16"/>
      <c r="BF370" s="16"/>
      <c r="BG370" s="14"/>
      <c r="BH370" s="107"/>
      <c r="BI370" s="14"/>
    </row>
    <row r="371" spans="1:61" ht="18" hidden="1" customHeight="1" x14ac:dyDescent="0.25">
      <c r="A371" s="14"/>
      <c r="B371" s="14"/>
      <c r="C371" s="14"/>
      <c r="D371" s="14"/>
      <c r="E371" s="14"/>
      <c r="F371" s="14"/>
      <c r="G371" s="14"/>
      <c r="H371" s="14"/>
      <c r="I371" s="15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20"/>
      <c r="Z371" s="21"/>
      <c r="AA371" s="22"/>
      <c r="AB371" s="23"/>
      <c r="AC371" s="24"/>
      <c r="AD371" s="25"/>
      <c r="AE371" s="16"/>
      <c r="AF371" s="16"/>
      <c r="AG371" s="18"/>
      <c r="AH371" s="16"/>
      <c r="AI371" s="16"/>
      <c r="AJ371" s="16"/>
      <c r="AK371" s="14"/>
      <c r="AL371" s="14"/>
      <c r="AM371" s="14"/>
      <c r="AN371" s="16"/>
      <c r="AO371" s="16"/>
      <c r="AP371" s="26"/>
      <c r="AQ371" s="22"/>
      <c r="AR371" s="27"/>
      <c r="AS371" s="22"/>
      <c r="AT371" s="22"/>
      <c r="AU371" s="18"/>
      <c r="AV371" s="28"/>
      <c r="AW371" s="28"/>
      <c r="AX371" s="28"/>
      <c r="AY371" s="28"/>
      <c r="AZ371" s="28"/>
      <c r="BA371" s="28"/>
      <c r="BB371" s="28"/>
      <c r="BC371" s="22"/>
      <c r="BD371" s="22"/>
      <c r="BE371" s="29"/>
      <c r="BF371" s="29"/>
      <c r="BG371" s="18"/>
      <c r="BH371" s="133"/>
      <c r="BI371" s="14"/>
    </row>
    <row r="372" spans="1:61" ht="18" hidden="1" customHeight="1" x14ac:dyDescent="0.25">
      <c r="A372" s="14"/>
      <c r="B372" s="14"/>
      <c r="C372" s="14"/>
      <c r="D372" s="14"/>
      <c r="E372" s="14"/>
      <c r="F372" s="14"/>
      <c r="G372" s="14"/>
      <c r="H372" s="14"/>
      <c r="I372" s="15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20"/>
      <c r="Z372" s="21"/>
      <c r="AA372" s="22"/>
      <c r="AB372" s="23"/>
      <c r="AC372" s="24"/>
      <c r="AD372" s="25"/>
      <c r="AE372" s="16"/>
      <c r="AF372" s="16"/>
      <c r="AG372" s="18"/>
      <c r="AH372" s="16"/>
      <c r="AI372" s="16"/>
      <c r="AJ372" s="16"/>
      <c r="AK372" s="14"/>
      <c r="AL372" s="14"/>
      <c r="AM372" s="14"/>
      <c r="AN372" s="16"/>
      <c r="AO372" s="16"/>
      <c r="AP372" s="26"/>
      <c r="AQ372" s="22"/>
      <c r="AR372" s="27"/>
      <c r="AS372" s="22"/>
      <c r="AT372" s="22"/>
      <c r="AU372" s="18"/>
      <c r="AV372" s="28"/>
      <c r="AW372" s="28"/>
      <c r="AX372" s="28"/>
      <c r="AY372" s="28"/>
      <c r="AZ372" s="28"/>
      <c r="BA372" s="28"/>
      <c r="BB372" s="28"/>
      <c r="BC372" s="22"/>
      <c r="BD372" s="22"/>
      <c r="BE372" s="29"/>
      <c r="BF372" s="29"/>
      <c r="BG372" s="18"/>
      <c r="BH372" s="133"/>
      <c r="BI372" s="14"/>
    </row>
    <row r="373" spans="1:61" ht="18" hidden="1" customHeight="1" x14ac:dyDescent="0.25">
      <c r="A373" s="14"/>
      <c r="B373" s="14"/>
      <c r="C373" s="14"/>
      <c r="D373" s="14"/>
      <c r="E373" s="14"/>
      <c r="F373" s="14"/>
      <c r="G373" s="14"/>
      <c r="H373" s="14"/>
      <c r="I373" s="15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20"/>
      <c r="Z373" s="21"/>
      <c r="AA373" s="22"/>
      <c r="AB373" s="23"/>
      <c r="AC373" s="24"/>
      <c r="AD373" s="25"/>
      <c r="AE373" s="16"/>
      <c r="AF373" s="16"/>
      <c r="AG373" s="18"/>
      <c r="AH373" s="16"/>
      <c r="AI373" s="16"/>
      <c r="AJ373" s="16"/>
      <c r="AK373" s="14"/>
      <c r="AL373" s="14"/>
      <c r="AM373" s="14"/>
      <c r="AN373" s="16"/>
      <c r="AO373" s="16"/>
      <c r="AP373" s="26"/>
      <c r="AQ373" s="22"/>
      <c r="AR373" s="27"/>
      <c r="AS373" s="22"/>
      <c r="AT373" s="22"/>
      <c r="AU373" s="18"/>
      <c r="AV373" s="28"/>
      <c r="AW373" s="28"/>
      <c r="AX373" s="28"/>
      <c r="AY373" s="28"/>
      <c r="AZ373" s="28"/>
      <c r="BA373" s="28"/>
      <c r="BB373" s="28"/>
      <c r="BC373" s="22"/>
      <c r="BD373" s="22"/>
      <c r="BE373" s="29"/>
      <c r="BF373" s="29"/>
      <c r="BG373" s="18"/>
      <c r="BH373" s="133"/>
      <c r="BI373" s="14"/>
    </row>
    <row r="374" spans="1:61" ht="18" hidden="1" customHeight="1" x14ac:dyDescent="0.25">
      <c r="A374" s="14"/>
      <c r="B374" s="14"/>
      <c r="C374" s="14"/>
      <c r="D374" s="14"/>
      <c r="E374" s="14"/>
      <c r="F374" s="14"/>
      <c r="G374" s="14"/>
      <c r="H374" s="14"/>
      <c r="I374" s="15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20"/>
      <c r="Z374" s="21"/>
      <c r="AA374" s="22"/>
      <c r="AB374" s="23"/>
      <c r="AC374" s="24"/>
      <c r="AD374" s="25"/>
      <c r="AE374" s="16"/>
      <c r="AF374" s="16"/>
      <c r="AG374" s="18"/>
      <c r="AH374" s="16"/>
      <c r="AI374" s="16"/>
      <c r="AJ374" s="16"/>
      <c r="AK374" s="14"/>
      <c r="AL374" s="14"/>
      <c r="AM374" s="14"/>
      <c r="AN374" s="16"/>
      <c r="AO374" s="16"/>
      <c r="AP374" s="26"/>
      <c r="AQ374" s="22"/>
      <c r="AR374" s="27"/>
      <c r="AS374" s="22"/>
      <c r="AT374" s="22"/>
      <c r="AU374" s="18"/>
      <c r="AV374" s="28"/>
      <c r="AW374" s="28"/>
      <c r="AX374" s="28"/>
      <c r="AY374" s="28"/>
      <c r="AZ374" s="28"/>
      <c r="BA374" s="28"/>
      <c r="BB374" s="30"/>
      <c r="BC374" s="22"/>
      <c r="BD374" s="22"/>
      <c r="BE374" s="29"/>
      <c r="BF374" s="29"/>
      <c r="BG374" s="18"/>
      <c r="BH374" s="133"/>
      <c r="BI374" s="14"/>
    </row>
    <row r="375" spans="1:61" ht="18" hidden="1" customHeight="1" x14ac:dyDescent="0.25">
      <c r="A375" s="14"/>
      <c r="B375" s="14"/>
      <c r="C375" s="14"/>
      <c r="D375" s="14"/>
      <c r="E375" s="14"/>
      <c r="F375" s="14"/>
      <c r="G375" s="14"/>
      <c r="H375" s="14"/>
      <c r="I375" s="15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20"/>
      <c r="Z375" s="21"/>
      <c r="AA375" s="22"/>
      <c r="AB375" s="23"/>
      <c r="AC375" s="24"/>
      <c r="AD375" s="25"/>
      <c r="AE375" s="16"/>
      <c r="AF375" s="16"/>
      <c r="AG375" s="18"/>
      <c r="AH375" s="16"/>
      <c r="AI375" s="16"/>
      <c r="AJ375" s="16"/>
      <c r="AK375" s="14"/>
      <c r="AL375" s="14"/>
      <c r="AM375" s="14"/>
      <c r="AN375" s="16"/>
      <c r="AO375" s="16"/>
      <c r="AP375" s="26"/>
      <c r="AQ375" s="22"/>
      <c r="AR375" s="27"/>
      <c r="AS375" s="22"/>
      <c r="AT375" s="22"/>
      <c r="AU375" s="18"/>
      <c r="AV375" s="28"/>
      <c r="AW375" s="28"/>
      <c r="AX375" s="28"/>
      <c r="AY375" s="28"/>
      <c r="AZ375" s="28"/>
      <c r="BA375" s="28"/>
      <c r="BB375" s="30"/>
      <c r="BC375" s="22"/>
      <c r="BD375" s="22"/>
      <c r="BE375" s="29"/>
      <c r="BF375" s="29"/>
      <c r="BG375" s="18"/>
      <c r="BH375" s="133"/>
      <c r="BI375" s="14"/>
    </row>
    <row r="376" spans="1:61" ht="18" hidden="1" customHeight="1" x14ac:dyDescent="0.25">
      <c r="A376" s="14"/>
      <c r="B376" s="14"/>
      <c r="C376" s="14"/>
      <c r="D376" s="14"/>
      <c r="E376" s="14"/>
      <c r="F376" s="14"/>
      <c r="G376" s="14"/>
      <c r="H376" s="14"/>
      <c r="I376" s="15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20"/>
      <c r="Z376" s="21"/>
      <c r="AA376" s="22"/>
      <c r="AB376" s="23"/>
      <c r="AC376" s="24"/>
      <c r="AD376" s="25"/>
      <c r="AE376" s="16"/>
      <c r="AF376" s="16"/>
      <c r="AG376" s="18"/>
      <c r="AH376" s="16"/>
      <c r="AI376" s="16"/>
      <c r="AJ376" s="16"/>
      <c r="AK376" s="14"/>
      <c r="AL376" s="14"/>
      <c r="AM376" s="14"/>
      <c r="AN376" s="16"/>
      <c r="AO376" s="16"/>
      <c r="AP376" s="26"/>
      <c r="AQ376" s="22"/>
      <c r="AR376" s="27"/>
      <c r="AS376" s="22"/>
      <c r="AT376" s="22"/>
      <c r="AU376" s="18"/>
      <c r="AV376" s="28"/>
      <c r="AW376" s="28"/>
      <c r="AX376" s="28"/>
      <c r="AY376" s="28"/>
      <c r="AZ376" s="28"/>
      <c r="BA376" s="28"/>
      <c r="BB376" s="30"/>
      <c r="BC376" s="22"/>
      <c r="BD376" s="22"/>
      <c r="BE376" s="29"/>
      <c r="BF376" s="29"/>
      <c r="BG376" s="18"/>
      <c r="BH376" s="133"/>
      <c r="BI376" s="14"/>
    </row>
    <row r="377" spans="1:61" ht="18" hidden="1" customHeight="1" x14ac:dyDescent="0.25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6"/>
      <c r="M377" s="16"/>
      <c r="N377" s="16"/>
      <c r="O377" s="16"/>
      <c r="P377" s="14"/>
      <c r="Q377" s="14"/>
      <c r="R377" s="14"/>
      <c r="S377" s="14"/>
      <c r="T377" s="14"/>
      <c r="U377" s="14"/>
      <c r="V377" s="14"/>
      <c r="W377" s="14"/>
      <c r="X377" s="14"/>
      <c r="Y377" s="16"/>
      <c r="Z377" s="14"/>
      <c r="AA377" s="14"/>
      <c r="AB377" s="23"/>
      <c r="AC377" s="31"/>
      <c r="AD377" s="32"/>
      <c r="AE377" s="14"/>
      <c r="AF377" s="16"/>
      <c r="AG377" s="16"/>
      <c r="AH377" s="16"/>
      <c r="AI377" s="16"/>
      <c r="AJ377" s="14"/>
      <c r="AK377" s="14"/>
      <c r="AL377" s="14"/>
      <c r="AM377" s="14"/>
      <c r="AN377" s="16"/>
      <c r="AO377" s="16"/>
      <c r="AP377" s="14"/>
      <c r="AQ377" s="14"/>
      <c r="AR377" s="14"/>
      <c r="AS377" s="14"/>
      <c r="AT377" s="14"/>
      <c r="AU377" s="31"/>
      <c r="AV377" s="14"/>
      <c r="AW377" s="14"/>
      <c r="AX377" s="14"/>
      <c r="AY377" s="14"/>
      <c r="AZ377" s="14"/>
      <c r="BA377" s="14"/>
      <c r="BB377" s="14"/>
      <c r="BC377" s="14"/>
      <c r="BD377" s="14"/>
      <c r="BE377" s="14"/>
      <c r="BF377" s="14"/>
      <c r="BG377" s="18"/>
      <c r="BH377" s="108"/>
      <c r="BI377" s="14"/>
    </row>
    <row r="378" spans="1:61" ht="15" hidden="1" customHeight="1" x14ac:dyDescent="0.25">
      <c r="A378" s="33"/>
      <c r="B378" s="33"/>
      <c r="C378" s="33"/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4"/>
      <c r="Z378" s="35"/>
      <c r="AA378" s="35"/>
      <c r="AB378" s="36"/>
      <c r="AC378" s="36"/>
      <c r="AD378" s="37"/>
      <c r="AE378" s="35"/>
      <c r="AF378" s="34"/>
      <c r="AG378" s="38"/>
      <c r="AH378" s="35"/>
      <c r="AI378" s="35"/>
      <c r="AJ378" s="35"/>
      <c r="AK378" s="35"/>
      <c r="AL378" s="35"/>
      <c r="AM378" s="35"/>
      <c r="AN378" s="35"/>
      <c r="AO378" s="35"/>
      <c r="AP378" s="35"/>
      <c r="AQ378" s="35"/>
      <c r="AR378" s="35"/>
      <c r="AS378" s="35"/>
      <c r="AT378" s="35"/>
      <c r="AU378" s="35"/>
      <c r="AV378" s="35"/>
      <c r="AW378" s="35"/>
      <c r="AX378" s="35"/>
      <c r="AY378" s="35"/>
      <c r="AZ378" s="35"/>
      <c r="BA378" s="35"/>
      <c r="BB378" s="35"/>
      <c r="BC378" s="35"/>
      <c r="BD378" s="35"/>
      <c r="BE378" s="35"/>
      <c r="BF378" s="35"/>
      <c r="BG378" s="35"/>
      <c r="BH378" s="131"/>
      <c r="BI378" s="35"/>
    </row>
    <row r="379" spans="1:61" ht="18" hidden="1" customHeight="1" x14ac:dyDescent="0.25">
      <c r="A379" s="39"/>
      <c r="B379" s="39"/>
      <c r="C379" s="177"/>
      <c r="D379" s="178"/>
      <c r="E379" s="39"/>
      <c r="F379" s="179"/>
      <c r="G379" s="180"/>
      <c r="H379" s="40"/>
      <c r="I379" s="39"/>
      <c r="J379" s="39"/>
      <c r="K379" s="41"/>
      <c r="L379" s="42"/>
      <c r="M379" s="42"/>
      <c r="N379" s="42"/>
      <c r="O379" s="42"/>
      <c r="P379" s="42"/>
      <c r="Q379" s="43"/>
      <c r="R379" s="44"/>
      <c r="S379" s="39"/>
      <c r="T379" s="41"/>
      <c r="U379" s="42"/>
      <c r="V379" s="43"/>
      <c r="W379" s="44"/>
      <c r="X379" s="40"/>
      <c r="Y379" s="34"/>
      <c r="Z379" s="34"/>
      <c r="AA379" s="34"/>
      <c r="AB379" s="34"/>
      <c r="AC379" s="34"/>
      <c r="AD379" s="45"/>
      <c r="AE379" s="34"/>
      <c r="AF379" s="46"/>
      <c r="AG379" s="47"/>
      <c r="AH379" s="46"/>
      <c r="AI379" s="48"/>
      <c r="AJ379" s="48"/>
      <c r="AK379" s="48"/>
      <c r="AL379" s="48"/>
      <c r="AM379" s="48"/>
      <c r="AN379" s="48"/>
      <c r="AO379" s="48"/>
      <c r="AP379" s="34"/>
      <c r="AQ379" s="34"/>
      <c r="AR379" s="34"/>
      <c r="AS379" s="34"/>
      <c r="AT379" s="34"/>
      <c r="AU379" s="49"/>
      <c r="AV379" s="35"/>
      <c r="AW379" s="35"/>
      <c r="AX379" s="35"/>
      <c r="AY379" s="35"/>
      <c r="AZ379" s="35"/>
      <c r="BA379" s="35"/>
      <c r="BB379" s="34"/>
      <c r="BC379" s="34"/>
      <c r="BD379" s="34"/>
      <c r="BE379" s="34"/>
      <c r="BF379" s="34"/>
      <c r="BG379" s="34"/>
      <c r="BH379" s="130"/>
      <c r="BI379" s="34"/>
    </row>
    <row r="380" spans="1:61" ht="18" hidden="1" customHeight="1" x14ac:dyDescent="0.25">
      <c r="A380" s="82"/>
      <c r="B380" s="83"/>
      <c r="C380" s="84"/>
      <c r="D380" s="85"/>
      <c r="E380" s="83"/>
      <c r="F380" s="54"/>
      <c r="G380" s="55"/>
      <c r="H380" s="33"/>
      <c r="I380" s="86"/>
      <c r="J380" s="87"/>
      <c r="K380" s="88"/>
      <c r="L380" s="89"/>
      <c r="M380" s="89"/>
      <c r="N380" s="89"/>
      <c r="O380" s="89"/>
      <c r="P380" s="89"/>
      <c r="Q380" s="89"/>
      <c r="R380" s="90"/>
      <c r="S380" s="87"/>
      <c r="T380" s="61"/>
      <c r="U380" s="62"/>
      <c r="V380" s="62"/>
      <c r="W380" s="63"/>
      <c r="X380" s="33"/>
      <c r="Y380" s="64"/>
      <c r="Z380" s="65"/>
      <c r="AA380" s="65"/>
      <c r="AB380" s="66"/>
      <c r="AC380" s="67"/>
      <c r="AD380" s="68"/>
      <c r="AE380" s="35"/>
      <c r="AF380" s="48"/>
      <c r="AG380" s="69"/>
      <c r="AH380" s="70"/>
      <c r="AI380" s="71"/>
      <c r="AJ380" s="71"/>
      <c r="AK380" s="70"/>
      <c r="AL380" s="71"/>
      <c r="AM380" s="71"/>
      <c r="AN380" s="71"/>
      <c r="AO380" s="71"/>
      <c r="AP380" s="34"/>
      <c r="AQ380" s="34"/>
      <c r="AR380" s="34"/>
      <c r="AS380" s="34"/>
      <c r="AT380" s="35"/>
      <c r="AU380" s="35"/>
      <c r="AV380" s="35"/>
      <c r="AW380" s="35"/>
      <c r="AX380" s="35"/>
      <c r="AY380" s="35"/>
      <c r="AZ380" s="35"/>
      <c r="BA380" s="35"/>
      <c r="BB380" s="35"/>
      <c r="BC380" s="35"/>
      <c r="BD380" s="35"/>
      <c r="BE380" s="35"/>
      <c r="BF380" s="35"/>
      <c r="BG380" s="35"/>
      <c r="BH380" s="131"/>
      <c r="BI380" s="35"/>
    </row>
    <row r="381" spans="1:61" ht="18" hidden="1" customHeight="1" x14ac:dyDescent="0.25">
      <c r="A381" s="86"/>
      <c r="B381" s="91"/>
      <c r="C381" s="92"/>
      <c r="D381" s="93"/>
      <c r="E381" s="91"/>
      <c r="F381" s="75"/>
      <c r="G381" s="76"/>
      <c r="H381" s="33"/>
      <c r="I381" s="86"/>
      <c r="J381" s="87"/>
      <c r="K381" s="88"/>
      <c r="L381" s="89"/>
      <c r="M381" s="89"/>
      <c r="N381" s="89"/>
      <c r="O381" s="89"/>
      <c r="P381" s="89"/>
      <c r="Q381" s="89"/>
      <c r="R381" s="90"/>
      <c r="S381" s="87"/>
      <c r="T381" s="61"/>
      <c r="U381" s="62"/>
      <c r="V381" s="62"/>
      <c r="W381" s="63"/>
      <c r="X381" s="33"/>
      <c r="Y381" s="64"/>
      <c r="Z381" s="65"/>
      <c r="AA381" s="65"/>
      <c r="AB381" s="66"/>
      <c r="AC381" s="67"/>
      <c r="AD381" s="68"/>
      <c r="AE381" s="35"/>
      <c r="AF381" s="48"/>
      <c r="AG381" s="69"/>
      <c r="AH381" s="70"/>
      <c r="AI381" s="71"/>
      <c r="AJ381" s="71"/>
      <c r="AK381" s="70"/>
      <c r="AL381" s="71"/>
      <c r="AM381" s="71"/>
      <c r="AN381" s="71"/>
      <c r="AO381" s="71"/>
      <c r="AP381" s="34"/>
      <c r="AQ381" s="34"/>
      <c r="AR381" s="34"/>
      <c r="AS381" s="34"/>
      <c r="AT381" s="35"/>
      <c r="AU381" s="35"/>
      <c r="AV381" s="35"/>
      <c r="AW381" s="35"/>
      <c r="AX381" s="35"/>
      <c r="AY381" s="35"/>
      <c r="AZ381" s="35"/>
      <c r="BA381" s="35"/>
      <c r="BB381" s="35"/>
      <c r="BC381" s="35"/>
      <c r="BD381" s="35"/>
      <c r="BE381" s="35"/>
      <c r="BF381" s="35"/>
      <c r="BG381" s="35"/>
      <c r="BH381" s="131"/>
      <c r="BI381" s="35"/>
    </row>
    <row r="382" spans="1:61" ht="18" hidden="1" customHeight="1" x14ac:dyDescent="0.25">
      <c r="A382" s="86"/>
      <c r="B382" s="91"/>
      <c r="C382" s="92"/>
      <c r="D382" s="93"/>
      <c r="E382" s="91"/>
      <c r="F382" s="75"/>
      <c r="G382" s="76"/>
      <c r="H382" s="33"/>
      <c r="I382" s="86"/>
      <c r="J382" s="87"/>
      <c r="K382" s="88"/>
      <c r="L382" s="89"/>
      <c r="M382" s="89"/>
      <c r="N382" s="89"/>
      <c r="O382" s="89"/>
      <c r="P382" s="89"/>
      <c r="Q382" s="89"/>
      <c r="R382" s="90"/>
      <c r="S382" s="87"/>
      <c r="T382" s="61"/>
      <c r="U382" s="62"/>
      <c r="V382" s="62"/>
      <c r="W382" s="63"/>
      <c r="X382" s="33"/>
      <c r="Y382" s="64"/>
      <c r="Z382" s="65"/>
      <c r="AA382" s="65"/>
      <c r="AB382" s="66"/>
      <c r="AC382" s="67"/>
      <c r="AD382" s="68"/>
      <c r="AE382" s="35"/>
      <c r="AF382" s="48"/>
      <c r="AG382" s="69"/>
      <c r="AH382" s="70"/>
      <c r="AI382" s="71"/>
      <c r="AJ382" s="71"/>
      <c r="AK382" s="70"/>
      <c r="AL382" s="71"/>
      <c r="AM382" s="71"/>
      <c r="AN382" s="71"/>
      <c r="AO382" s="71"/>
      <c r="AP382" s="34"/>
      <c r="AQ382" s="34"/>
      <c r="AR382" s="34"/>
      <c r="AS382" s="34"/>
      <c r="AT382" s="35"/>
      <c r="AU382" s="35"/>
      <c r="AV382" s="35"/>
      <c r="AW382" s="35"/>
      <c r="AX382" s="35"/>
      <c r="AY382" s="35"/>
      <c r="AZ382" s="35"/>
      <c r="BA382" s="35"/>
      <c r="BB382" s="35"/>
      <c r="BC382" s="35"/>
      <c r="BD382" s="35"/>
      <c r="BE382" s="35"/>
      <c r="BF382" s="35"/>
      <c r="BG382" s="35"/>
      <c r="BH382" s="131"/>
      <c r="BI382" s="35"/>
    </row>
    <row r="383" spans="1:61" ht="18" hidden="1" customHeight="1" x14ac:dyDescent="0.25">
      <c r="A383" s="86"/>
      <c r="B383" s="91"/>
      <c r="C383" s="92"/>
      <c r="D383" s="93"/>
      <c r="E383" s="91"/>
      <c r="F383" s="75"/>
      <c r="G383" s="76"/>
      <c r="H383" s="33"/>
      <c r="I383" s="86"/>
      <c r="J383" s="87"/>
      <c r="K383" s="88"/>
      <c r="L383" s="89"/>
      <c r="M383" s="89"/>
      <c r="N383" s="89"/>
      <c r="O383" s="89"/>
      <c r="P383" s="89"/>
      <c r="Q383" s="89"/>
      <c r="R383" s="90"/>
      <c r="S383" s="87"/>
      <c r="T383" s="61"/>
      <c r="U383" s="62"/>
      <c r="V383" s="62"/>
      <c r="W383" s="63"/>
      <c r="X383" s="33"/>
      <c r="Y383" s="64"/>
      <c r="Z383" s="65"/>
      <c r="AA383" s="65"/>
      <c r="AB383" s="66"/>
      <c r="AC383" s="67"/>
      <c r="AD383" s="68"/>
      <c r="AE383" s="35"/>
      <c r="AF383" s="48"/>
      <c r="AG383" s="69"/>
      <c r="AH383" s="70"/>
      <c r="AI383" s="71"/>
      <c r="AJ383" s="71"/>
      <c r="AK383" s="70"/>
      <c r="AL383" s="71"/>
      <c r="AM383" s="71"/>
      <c r="AN383" s="71"/>
      <c r="AO383" s="71"/>
      <c r="AP383" s="34"/>
      <c r="AQ383" s="34"/>
      <c r="AR383" s="34"/>
      <c r="AS383" s="34"/>
      <c r="AT383" s="35"/>
      <c r="AU383" s="35"/>
      <c r="AV383" s="35"/>
      <c r="AW383" s="35"/>
      <c r="AX383" s="35"/>
      <c r="AY383" s="35"/>
      <c r="AZ383" s="35"/>
      <c r="BA383" s="35"/>
      <c r="BB383" s="35"/>
      <c r="BC383" s="35"/>
      <c r="BD383" s="35"/>
      <c r="BE383" s="35"/>
      <c r="BF383" s="35"/>
      <c r="BG383" s="35"/>
      <c r="BH383" s="131"/>
      <c r="BI383" s="35"/>
    </row>
    <row r="384" spans="1:61" ht="18" hidden="1" customHeight="1" x14ac:dyDescent="0.25">
      <c r="A384" s="86"/>
      <c r="B384" s="91"/>
      <c r="C384" s="92"/>
      <c r="D384" s="93"/>
      <c r="E384" s="91"/>
      <c r="F384" s="75"/>
      <c r="G384" s="76"/>
      <c r="H384" s="33"/>
      <c r="I384" s="86"/>
      <c r="J384" s="87"/>
      <c r="K384" s="88"/>
      <c r="L384" s="89"/>
      <c r="M384" s="89"/>
      <c r="N384" s="89"/>
      <c r="O384" s="89"/>
      <c r="P384" s="89"/>
      <c r="Q384" s="89"/>
      <c r="R384" s="90"/>
      <c r="S384" s="87"/>
      <c r="T384" s="61"/>
      <c r="U384" s="62"/>
      <c r="V384" s="62"/>
      <c r="W384" s="63"/>
      <c r="X384" s="33"/>
      <c r="Y384" s="64"/>
      <c r="Z384" s="65"/>
      <c r="AA384" s="65"/>
      <c r="AB384" s="66"/>
      <c r="AC384" s="67"/>
      <c r="AD384" s="68"/>
      <c r="AE384" s="35"/>
      <c r="AF384" s="48"/>
      <c r="AG384" s="69"/>
      <c r="AH384" s="70"/>
      <c r="AI384" s="71"/>
      <c r="AJ384" s="71"/>
      <c r="AK384" s="70"/>
      <c r="AL384" s="71"/>
      <c r="AM384" s="71"/>
      <c r="AN384" s="71"/>
      <c r="AO384" s="71"/>
      <c r="AP384" s="34"/>
      <c r="AQ384" s="34"/>
      <c r="AR384" s="34"/>
      <c r="AS384" s="34"/>
      <c r="AT384" s="35"/>
      <c r="AU384" s="35"/>
      <c r="AV384" s="35"/>
      <c r="AW384" s="35"/>
      <c r="AX384" s="35"/>
      <c r="AY384" s="35"/>
      <c r="AZ384" s="35"/>
      <c r="BA384" s="35"/>
      <c r="BB384" s="35"/>
      <c r="BC384" s="35"/>
      <c r="BD384" s="35"/>
      <c r="BE384" s="35"/>
      <c r="BF384" s="35"/>
      <c r="BG384" s="35"/>
      <c r="BH384" s="131"/>
      <c r="BI384" s="35"/>
    </row>
    <row r="385" spans="1:61" ht="18" hidden="1" customHeight="1" x14ac:dyDescent="0.25">
      <c r="A385" s="86"/>
      <c r="B385" s="91"/>
      <c r="C385" s="92"/>
      <c r="D385" s="93"/>
      <c r="E385" s="91"/>
      <c r="F385" s="75"/>
      <c r="G385" s="76"/>
      <c r="H385" s="33"/>
      <c r="I385" s="86"/>
      <c r="J385" s="87"/>
      <c r="K385" s="88"/>
      <c r="L385" s="89"/>
      <c r="M385" s="89"/>
      <c r="N385" s="89"/>
      <c r="O385" s="89"/>
      <c r="P385" s="89"/>
      <c r="Q385" s="89"/>
      <c r="R385" s="90"/>
      <c r="S385" s="87"/>
      <c r="T385" s="61"/>
      <c r="U385" s="62"/>
      <c r="V385" s="62"/>
      <c r="W385" s="63"/>
      <c r="X385" s="33"/>
      <c r="Y385" s="64"/>
      <c r="Z385" s="65"/>
      <c r="AA385" s="65"/>
      <c r="AB385" s="66"/>
      <c r="AC385" s="67"/>
      <c r="AD385" s="68"/>
      <c r="AE385" s="35"/>
      <c r="AF385" s="48"/>
      <c r="AG385" s="69"/>
      <c r="AH385" s="70"/>
      <c r="AI385" s="71"/>
      <c r="AJ385" s="71"/>
      <c r="AK385" s="70"/>
      <c r="AL385" s="71"/>
      <c r="AM385" s="71"/>
      <c r="AN385" s="71"/>
      <c r="AO385" s="71"/>
      <c r="AP385" s="34"/>
      <c r="AQ385" s="34"/>
      <c r="AR385" s="34"/>
      <c r="AS385" s="34"/>
      <c r="AT385" s="35"/>
      <c r="AU385" s="35"/>
      <c r="AV385" s="35"/>
      <c r="AW385" s="35"/>
      <c r="AX385" s="35"/>
      <c r="AY385" s="35"/>
      <c r="AZ385" s="35"/>
      <c r="BA385" s="35"/>
      <c r="BB385" s="35"/>
      <c r="BC385" s="35"/>
      <c r="BD385" s="35"/>
      <c r="BE385" s="35"/>
      <c r="BF385" s="35"/>
      <c r="BG385" s="35"/>
      <c r="BH385" s="131"/>
      <c r="BI385" s="35"/>
    </row>
    <row r="386" spans="1:61" ht="18" hidden="1" customHeight="1" x14ac:dyDescent="0.25">
      <c r="A386" s="86"/>
      <c r="B386" s="91"/>
      <c r="C386" s="92"/>
      <c r="D386" s="93"/>
      <c r="E386" s="91"/>
      <c r="F386" s="75"/>
      <c r="G386" s="76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4"/>
      <c r="Z386" s="35"/>
      <c r="AA386" s="35"/>
      <c r="AB386" s="66"/>
      <c r="AC386" s="67"/>
      <c r="AD386" s="37"/>
      <c r="AE386" s="35"/>
      <c r="AF386" s="48"/>
      <c r="AG386" s="69"/>
      <c r="AH386" s="70"/>
      <c r="AI386" s="71"/>
      <c r="AJ386" s="71"/>
      <c r="AK386" s="70"/>
      <c r="AL386" s="71"/>
      <c r="AM386" s="71"/>
      <c r="AN386" s="71"/>
      <c r="AO386" s="71"/>
      <c r="AP386" s="34"/>
      <c r="AQ386" s="34"/>
      <c r="AR386" s="34"/>
      <c r="AS386" s="34"/>
      <c r="AT386" s="35"/>
      <c r="AU386" s="35"/>
      <c r="AV386" s="35"/>
      <c r="AW386" s="35"/>
      <c r="AX386" s="35"/>
      <c r="AY386" s="35"/>
      <c r="AZ386" s="35"/>
      <c r="BA386" s="35"/>
      <c r="BB386" s="35"/>
      <c r="BC386" s="35"/>
      <c r="BD386" s="35"/>
      <c r="BE386" s="35"/>
      <c r="BF386" s="35"/>
      <c r="BG386" s="35"/>
      <c r="BH386" s="131"/>
      <c r="BI386" s="35"/>
    </row>
    <row r="387" spans="1:61" ht="18" hidden="1" customHeight="1" x14ac:dyDescent="0.25">
      <c r="A387" s="86"/>
      <c r="B387" s="91"/>
      <c r="C387" s="92"/>
      <c r="D387" s="93"/>
      <c r="E387" s="91"/>
      <c r="F387" s="75"/>
      <c r="G387" s="76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4"/>
      <c r="Z387" s="35"/>
      <c r="AA387" s="35"/>
      <c r="AB387" s="36"/>
      <c r="AC387" s="36"/>
      <c r="AD387" s="37"/>
      <c r="AE387" s="35"/>
      <c r="AF387" s="48"/>
      <c r="AG387" s="69"/>
      <c r="AH387" s="70"/>
      <c r="AI387" s="71"/>
      <c r="AJ387" s="71"/>
      <c r="AK387" s="70"/>
      <c r="AL387" s="71"/>
      <c r="AM387" s="71"/>
      <c r="AN387" s="71"/>
      <c r="AO387" s="71"/>
      <c r="AP387" s="34"/>
      <c r="AQ387" s="34"/>
      <c r="AR387" s="34"/>
      <c r="AS387" s="34"/>
      <c r="AT387" s="35"/>
      <c r="AU387" s="49"/>
      <c r="AV387" s="35"/>
      <c r="AW387" s="35"/>
      <c r="AX387" s="35"/>
      <c r="AY387" s="35"/>
      <c r="AZ387" s="35"/>
      <c r="BA387" s="35"/>
      <c r="BB387" s="35"/>
      <c r="BC387" s="35"/>
      <c r="BD387" s="35"/>
      <c r="BE387" s="35"/>
      <c r="BF387" s="35"/>
      <c r="BG387" s="35"/>
      <c r="BH387" s="131"/>
      <c r="BI387" s="35"/>
    </row>
    <row r="388" spans="1:61" ht="18" hidden="1" customHeight="1" x14ac:dyDescent="0.25">
      <c r="A388" s="86"/>
      <c r="B388" s="91"/>
      <c r="C388" s="92"/>
      <c r="D388" s="93"/>
      <c r="E388" s="91"/>
      <c r="F388" s="75"/>
      <c r="G388" s="76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4"/>
      <c r="Z388" s="35"/>
      <c r="AA388" s="35"/>
      <c r="AB388" s="36"/>
      <c r="AC388" s="36"/>
      <c r="AD388" s="36"/>
      <c r="AE388" s="35"/>
      <c r="AF388" s="48"/>
      <c r="AG388" s="69"/>
      <c r="AH388" s="70"/>
      <c r="AI388" s="71"/>
      <c r="AJ388" s="71"/>
      <c r="AK388" s="70"/>
      <c r="AL388" s="71"/>
      <c r="AM388" s="71"/>
      <c r="AN388" s="71"/>
      <c r="AO388" s="71"/>
      <c r="AP388" s="34"/>
      <c r="AQ388" s="34"/>
      <c r="AR388" s="34"/>
      <c r="AS388" s="34"/>
      <c r="AT388" s="35"/>
      <c r="AU388" s="35"/>
      <c r="AV388" s="35"/>
      <c r="AW388" s="35"/>
      <c r="AX388" s="35"/>
      <c r="AY388" s="35"/>
      <c r="AZ388" s="35"/>
      <c r="BA388" s="35"/>
      <c r="BB388" s="35"/>
      <c r="BC388" s="35"/>
      <c r="BD388" s="77"/>
      <c r="BE388" s="35"/>
      <c r="BF388" s="35"/>
      <c r="BG388" s="35"/>
      <c r="BH388" s="131"/>
      <c r="BI388" s="35"/>
    </row>
    <row r="389" spans="1:61" ht="18" hidden="1" customHeight="1" x14ac:dyDescent="0.25">
      <c r="A389" s="86"/>
      <c r="B389" s="91"/>
      <c r="C389" s="92"/>
      <c r="D389" s="93"/>
      <c r="E389" s="91"/>
      <c r="F389" s="75"/>
      <c r="G389" s="76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4"/>
      <c r="Z389" s="35"/>
      <c r="AA389" s="35"/>
      <c r="AB389" s="36"/>
      <c r="AC389" s="36"/>
      <c r="AD389" s="37"/>
      <c r="AE389" s="35"/>
      <c r="AF389" s="48"/>
      <c r="AG389" s="69"/>
      <c r="AH389" s="70"/>
      <c r="AI389" s="71"/>
      <c r="AJ389" s="71"/>
      <c r="AK389" s="70"/>
      <c r="AL389" s="71"/>
      <c r="AM389" s="71"/>
      <c r="AN389" s="71"/>
      <c r="AO389" s="71"/>
      <c r="AP389" s="34"/>
      <c r="AQ389" s="34"/>
      <c r="AR389" s="34"/>
      <c r="AS389" s="34"/>
      <c r="AT389" s="35"/>
      <c r="AU389" s="35"/>
      <c r="AV389" s="35"/>
      <c r="AW389" s="35"/>
      <c r="AX389" s="35"/>
      <c r="AY389" s="35"/>
      <c r="AZ389" s="35"/>
      <c r="BA389" s="35"/>
      <c r="BB389" s="35"/>
      <c r="BC389" s="35"/>
      <c r="BD389" s="77"/>
      <c r="BE389" s="35"/>
      <c r="BF389" s="35"/>
      <c r="BG389" s="35"/>
      <c r="BH389" s="131"/>
      <c r="BI389" s="35"/>
    </row>
    <row r="390" spans="1:61" ht="18" hidden="1" customHeight="1" x14ac:dyDescent="0.25">
      <c r="A390" s="86"/>
      <c r="B390" s="91"/>
      <c r="C390" s="92"/>
      <c r="D390" s="93"/>
      <c r="E390" s="91"/>
      <c r="F390" s="75"/>
      <c r="G390" s="76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4"/>
      <c r="Z390" s="35"/>
      <c r="AA390" s="35"/>
      <c r="AB390" s="36"/>
      <c r="AC390" s="36"/>
      <c r="AD390" s="36"/>
      <c r="AE390" s="35"/>
      <c r="AF390" s="48"/>
      <c r="AG390" s="69"/>
      <c r="AH390" s="70"/>
      <c r="AI390" s="71"/>
      <c r="AJ390" s="71"/>
      <c r="AK390" s="70"/>
      <c r="AL390" s="71"/>
      <c r="AM390" s="71"/>
      <c r="AN390" s="71"/>
      <c r="AO390" s="71"/>
      <c r="AP390" s="34"/>
      <c r="AQ390" s="34"/>
      <c r="AR390" s="34"/>
      <c r="AS390" s="34"/>
      <c r="AT390" s="35"/>
      <c r="AU390" s="35"/>
      <c r="AV390" s="35"/>
      <c r="AW390" s="35"/>
      <c r="AX390" s="35"/>
      <c r="AY390" s="35"/>
      <c r="AZ390" s="35"/>
      <c r="BA390" s="35"/>
      <c r="BB390" s="35"/>
      <c r="BC390" s="35"/>
      <c r="BD390" s="77"/>
      <c r="BE390" s="35"/>
      <c r="BF390" s="35"/>
      <c r="BG390" s="35"/>
      <c r="BH390" s="131"/>
      <c r="BI390" s="35"/>
    </row>
    <row r="391" spans="1:61" ht="18" hidden="1" customHeight="1" x14ac:dyDescent="0.25">
      <c r="A391" s="86"/>
      <c r="B391" s="91"/>
      <c r="C391" s="92"/>
      <c r="D391" s="93"/>
      <c r="E391" s="91"/>
      <c r="F391" s="75"/>
      <c r="G391" s="76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4"/>
      <c r="Z391" s="35"/>
      <c r="AA391" s="35"/>
      <c r="AB391" s="36"/>
      <c r="AC391" s="36"/>
      <c r="AD391" s="36"/>
      <c r="AE391" s="35"/>
      <c r="AF391" s="48"/>
      <c r="AG391" s="69"/>
      <c r="AH391" s="70"/>
      <c r="AI391" s="71"/>
      <c r="AJ391" s="71"/>
      <c r="AK391" s="70"/>
      <c r="AL391" s="71"/>
      <c r="AM391" s="71"/>
      <c r="AN391" s="71"/>
      <c r="AO391" s="71"/>
      <c r="AP391" s="34"/>
      <c r="AQ391" s="34"/>
      <c r="AR391" s="34"/>
      <c r="AS391" s="34"/>
      <c r="AT391" s="35"/>
      <c r="AU391" s="35"/>
      <c r="AV391" s="35"/>
      <c r="AW391" s="35"/>
      <c r="AX391" s="35"/>
      <c r="AY391" s="35"/>
      <c r="AZ391" s="35"/>
      <c r="BA391" s="35"/>
      <c r="BB391" s="35"/>
      <c r="BC391" s="35"/>
      <c r="BD391" s="77"/>
      <c r="BE391" s="35"/>
      <c r="BF391" s="35"/>
      <c r="BG391" s="35"/>
      <c r="BH391" s="131"/>
      <c r="BI391" s="35"/>
    </row>
    <row r="392" spans="1:61" ht="18" hidden="1" customHeight="1" x14ac:dyDescent="0.25">
      <c r="A392" s="86"/>
      <c r="B392" s="91"/>
      <c r="C392" s="92"/>
      <c r="D392" s="93"/>
      <c r="E392" s="91"/>
      <c r="F392" s="75"/>
      <c r="G392" s="76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4"/>
      <c r="Z392" s="35"/>
      <c r="AA392" s="35"/>
      <c r="AB392" s="36"/>
      <c r="AC392" s="36"/>
      <c r="AD392" s="36"/>
      <c r="AE392" s="35"/>
      <c r="AF392" s="48"/>
      <c r="AG392" s="69"/>
      <c r="AH392" s="70"/>
      <c r="AI392" s="71"/>
      <c r="AJ392" s="71"/>
      <c r="AK392" s="70"/>
      <c r="AL392" s="71"/>
      <c r="AM392" s="71"/>
      <c r="AN392" s="71"/>
      <c r="AO392" s="71"/>
      <c r="AP392" s="34"/>
      <c r="AQ392" s="34"/>
      <c r="AR392" s="34"/>
      <c r="AS392" s="34"/>
      <c r="AT392" s="35"/>
      <c r="AU392" s="35"/>
      <c r="AV392" s="35"/>
      <c r="AW392" s="35"/>
      <c r="AX392" s="35"/>
      <c r="AY392" s="35"/>
      <c r="AZ392" s="35"/>
      <c r="BA392" s="35"/>
      <c r="BB392" s="78"/>
      <c r="BC392" s="78"/>
      <c r="BD392" s="77"/>
      <c r="BE392" s="35"/>
      <c r="BF392" s="35"/>
      <c r="BG392" s="35"/>
      <c r="BH392" s="131"/>
      <c r="BI392" s="35"/>
    </row>
    <row r="393" spans="1:61" ht="18" hidden="1" customHeight="1" x14ac:dyDescent="0.25">
      <c r="A393" s="86"/>
      <c r="B393" s="91"/>
      <c r="C393" s="92"/>
      <c r="D393" s="93"/>
      <c r="E393" s="91"/>
      <c r="F393" s="75"/>
      <c r="G393" s="76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4"/>
      <c r="Z393" s="35"/>
      <c r="AA393" s="35"/>
      <c r="AB393" s="36"/>
      <c r="AC393" s="36"/>
      <c r="AD393" s="37"/>
      <c r="AE393" s="35"/>
      <c r="AF393" s="48"/>
      <c r="AG393" s="69"/>
      <c r="AH393" s="70"/>
      <c r="AI393" s="71"/>
      <c r="AJ393" s="71"/>
      <c r="AK393" s="70"/>
      <c r="AL393" s="71"/>
      <c r="AM393" s="71"/>
      <c r="AN393" s="71"/>
      <c r="AO393" s="71"/>
      <c r="AP393" s="34"/>
      <c r="AQ393" s="34"/>
      <c r="AR393" s="34"/>
      <c r="AS393" s="34"/>
      <c r="AT393" s="35"/>
      <c r="AU393" s="35"/>
      <c r="AV393" s="35"/>
      <c r="AW393" s="35"/>
      <c r="AX393" s="35"/>
      <c r="AY393" s="35"/>
      <c r="AZ393" s="35"/>
      <c r="BA393" s="35"/>
      <c r="BB393" s="78"/>
      <c r="BC393" s="78"/>
      <c r="BD393" s="77"/>
      <c r="BE393" s="35"/>
      <c r="BF393" s="35"/>
      <c r="BG393" s="35"/>
      <c r="BH393" s="131"/>
      <c r="BI393" s="35"/>
    </row>
    <row r="394" spans="1:61" ht="18" hidden="1" customHeight="1" x14ac:dyDescent="0.25">
      <c r="A394" s="86"/>
      <c r="B394" s="91"/>
      <c r="C394" s="92"/>
      <c r="D394" s="93"/>
      <c r="E394" s="91"/>
      <c r="F394" s="75"/>
      <c r="G394" s="76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4"/>
      <c r="Z394" s="35"/>
      <c r="AA394" s="35"/>
      <c r="AB394" s="36"/>
      <c r="AC394" s="36"/>
      <c r="AD394" s="36"/>
      <c r="AE394" s="35"/>
      <c r="AF394" s="48"/>
      <c r="AG394" s="69"/>
      <c r="AH394" s="70"/>
      <c r="AI394" s="71"/>
      <c r="AJ394" s="71"/>
      <c r="AK394" s="70"/>
      <c r="AL394" s="71"/>
      <c r="AM394" s="71"/>
      <c r="AN394" s="71"/>
      <c r="AO394" s="71"/>
      <c r="AP394" s="34"/>
      <c r="AQ394" s="34"/>
      <c r="AR394" s="34"/>
      <c r="AS394" s="34"/>
      <c r="AT394" s="35"/>
      <c r="AU394" s="35"/>
      <c r="AV394" s="35"/>
      <c r="AW394" s="35"/>
      <c r="AX394" s="35"/>
      <c r="AY394" s="35"/>
      <c r="AZ394" s="35"/>
      <c r="BA394" s="35"/>
      <c r="BB394" s="35"/>
      <c r="BC394" s="35"/>
      <c r="BD394" s="35"/>
      <c r="BE394" s="35"/>
      <c r="BF394" s="35"/>
      <c r="BG394" s="35"/>
      <c r="BH394" s="131"/>
      <c r="BI394" s="35"/>
    </row>
    <row r="395" spans="1:61" ht="15" hidden="1" customHeight="1" x14ac:dyDescent="0.25">
      <c r="A395" s="79"/>
      <c r="B395" s="33"/>
      <c r="C395" s="33"/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4"/>
      <c r="Z395" s="35"/>
      <c r="AA395" s="35"/>
      <c r="AB395" s="36"/>
      <c r="AC395" s="36"/>
      <c r="AD395" s="36"/>
      <c r="AE395" s="35"/>
      <c r="AF395" s="34"/>
      <c r="AG395" s="80"/>
      <c r="AH395" s="35"/>
      <c r="AI395" s="81"/>
      <c r="AJ395" s="81"/>
      <c r="AK395" s="35"/>
      <c r="AL395" s="35"/>
      <c r="AM395" s="35"/>
      <c r="AN395" s="35"/>
      <c r="AO395" s="81"/>
      <c r="AP395" s="35"/>
      <c r="AQ395" s="35"/>
      <c r="AR395" s="35"/>
      <c r="AS395" s="35"/>
      <c r="AT395" s="35"/>
      <c r="AU395" s="35"/>
      <c r="AV395" s="35"/>
      <c r="AW395" s="35"/>
      <c r="AX395" s="35"/>
      <c r="AY395" s="35"/>
      <c r="AZ395" s="35"/>
      <c r="BA395" s="35"/>
      <c r="BB395" s="35"/>
      <c r="BC395" s="35"/>
      <c r="BD395" s="35"/>
      <c r="BE395" s="35"/>
      <c r="BF395" s="35"/>
      <c r="BG395" s="35"/>
      <c r="BH395" s="131"/>
      <c r="BI395" s="35"/>
    </row>
    <row r="396" spans="1:61" ht="18" hidden="1" customHeight="1" x14ac:dyDescent="0.25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6"/>
      <c r="Z396" s="14"/>
      <c r="AA396" s="14"/>
      <c r="AB396" s="31"/>
      <c r="AC396" s="31"/>
      <c r="AD396" s="31"/>
      <c r="AE396" s="14"/>
      <c r="AF396" s="16"/>
      <c r="AG396" s="14"/>
      <c r="AH396" s="14"/>
      <c r="AI396" s="14"/>
      <c r="AJ396" s="14"/>
      <c r="AK396" s="16"/>
      <c r="AL396" s="16"/>
      <c r="AM396" s="16"/>
      <c r="AN396" s="14"/>
      <c r="AO396" s="14"/>
      <c r="AP396" s="14"/>
      <c r="AQ396" s="14"/>
      <c r="AR396" s="16"/>
      <c r="AS396" s="16"/>
      <c r="AT396" s="14"/>
      <c r="AU396" s="31"/>
      <c r="AV396" s="14"/>
      <c r="AW396" s="14"/>
      <c r="AX396" s="14"/>
      <c r="AY396" s="14"/>
      <c r="AZ396" s="14"/>
      <c r="BA396" s="14"/>
      <c r="BB396" s="14"/>
      <c r="BC396" s="14"/>
      <c r="BD396" s="14"/>
      <c r="BE396" s="14"/>
      <c r="BF396" s="14"/>
      <c r="BG396" s="14"/>
      <c r="BH396" s="108"/>
      <c r="BI396" s="14"/>
    </row>
    <row r="397" spans="1:61" ht="18" hidden="1" customHeight="1" x14ac:dyDescent="0.25">
      <c r="A397" s="1"/>
      <c r="BH397" s="132"/>
    </row>
    <row r="398" spans="1:61" ht="18" hidden="1" customHeight="1" x14ac:dyDescent="0.25">
      <c r="I398" s="6"/>
      <c r="J398" s="7"/>
      <c r="R398" s="6"/>
      <c r="S398" s="7"/>
      <c r="BH398" s="132"/>
    </row>
    <row r="399" spans="1:61" ht="18" hidden="1" customHeight="1" x14ac:dyDescent="0.25">
      <c r="I399" s="8"/>
      <c r="J399" s="10"/>
      <c r="R399" s="8"/>
      <c r="S399" s="11"/>
      <c r="BH399" s="132"/>
    </row>
    <row r="400" spans="1:61" ht="18" hidden="1" customHeight="1" x14ac:dyDescent="0.25">
      <c r="I400" s="8"/>
      <c r="J400" s="10"/>
      <c r="R400" s="8"/>
      <c r="S400" s="11"/>
      <c r="BH400" s="132"/>
    </row>
    <row r="401" spans="1:61" ht="18" hidden="1" customHeight="1" x14ac:dyDescent="0.25">
      <c r="I401" s="8"/>
      <c r="J401" s="10"/>
      <c r="R401" s="8"/>
      <c r="S401" s="11"/>
      <c r="BH401" s="132"/>
    </row>
    <row r="402" spans="1:61" ht="18" hidden="1" customHeight="1" x14ac:dyDescent="0.25">
      <c r="I402" s="8"/>
      <c r="J402" s="10"/>
      <c r="R402" s="8"/>
      <c r="S402" s="13"/>
      <c r="BH402" s="132"/>
    </row>
    <row r="403" spans="1:61" ht="18" hidden="1" customHeight="1" x14ac:dyDescent="0.25">
      <c r="I403" s="8"/>
      <c r="J403" s="10"/>
      <c r="R403" s="8"/>
      <c r="S403" s="11"/>
      <c r="BH403" s="132"/>
    </row>
    <row r="404" spans="1:61" ht="18" hidden="1" customHeight="1" x14ac:dyDescent="0.25">
      <c r="I404" s="8"/>
      <c r="J404" s="10"/>
      <c r="R404" s="8"/>
      <c r="S404" s="11"/>
      <c r="BH404" s="132"/>
    </row>
    <row r="405" spans="1:61" ht="18" hidden="1" customHeight="1" x14ac:dyDescent="0.25">
      <c r="AR405"/>
      <c r="AS405"/>
      <c r="AU405" s="3"/>
      <c r="AV405" s="3"/>
      <c r="AX405" s="4"/>
      <c r="BH405" s="132"/>
    </row>
    <row r="406" spans="1:61" ht="18" hidden="1" customHeight="1" x14ac:dyDescent="0.25">
      <c r="A406" s="14"/>
      <c r="B406" s="14"/>
      <c r="C406" s="14"/>
      <c r="D406" s="14"/>
      <c r="E406" s="14"/>
      <c r="F406" s="14"/>
      <c r="G406" s="14"/>
      <c r="H406" s="14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7"/>
      <c r="AE406" s="16"/>
      <c r="AF406" s="16"/>
      <c r="AG406" s="15"/>
      <c r="AH406" s="15"/>
      <c r="AI406" s="15"/>
      <c r="AJ406" s="15"/>
      <c r="AK406" s="15"/>
      <c r="AL406" s="15"/>
      <c r="AM406" s="15"/>
      <c r="AN406" s="15"/>
      <c r="AO406" s="15"/>
      <c r="AP406" s="15"/>
      <c r="AQ406" s="16"/>
      <c r="AR406" s="18"/>
      <c r="AS406" s="16"/>
      <c r="AT406" s="16"/>
      <c r="AU406" s="19"/>
      <c r="AV406" s="18"/>
      <c r="AW406" s="18"/>
      <c r="AX406" s="18"/>
      <c r="AY406" s="18"/>
      <c r="AZ406" s="18"/>
      <c r="BA406" s="18"/>
      <c r="BB406" s="16"/>
      <c r="BC406" s="16"/>
      <c r="BD406" s="16"/>
      <c r="BE406" s="16"/>
      <c r="BF406" s="16"/>
      <c r="BG406" s="14"/>
      <c r="BH406" s="107"/>
      <c r="BI406" s="14"/>
    </row>
    <row r="407" spans="1:61" ht="18" hidden="1" customHeight="1" x14ac:dyDescent="0.25">
      <c r="A407" s="14"/>
      <c r="B407" s="14"/>
      <c r="C407" s="14"/>
      <c r="D407" s="14"/>
      <c r="E407" s="14"/>
      <c r="F407" s="14"/>
      <c r="G407" s="14"/>
      <c r="H407" s="14"/>
      <c r="I407" s="15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20"/>
      <c r="Z407" s="21"/>
      <c r="AA407" s="22"/>
      <c r="AB407" s="23"/>
      <c r="AC407" s="24"/>
      <c r="AD407" s="25"/>
      <c r="AE407" s="16"/>
      <c r="AF407" s="16"/>
      <c r="AG407" s="18"/>
      <c r="AH407" s="16"/>
      <c r="AI407" s="16"/>
      <c r="AJ407" s="16"/>
      <c r="AK407" s="14"/>
      <c r="AL407" s="14"/>
      <c r="AM407" s="14"/>
      <c r="AN407" s="16"/>
      <c r="AO407" s="16"/>
      <c r="AP407" s="26"/>
      <c r="AQ407" s="22"/>
      <c r="AR407" s="27"/>
      <c r="AS407" s="22"/>
      <c r="AT407" s="22"/>
      <c r="AU407" s="18"/>
      <c r="AV407" s="28"/>
      <c r="AW407" s="28"/>
      <c r="AX407" s="28"/>
      <c r="AY407" s="28"/>
      <c r="AZ407" s="28"/>
      <c r="BA407" s="28"/>
      <c r="BB407" s="28"/>
      <c r="BC407" s="22"/>
      <c r="BD407" s="22"/>
      <c r="BE407" s="29"/>
      <c r="BF407" s="29"/>
      <c r="BG407" s="18"/>
      <c r="BH407" s="133"/>
      <c r="BI407" s="14"/>
    </row>
    <row r="408" spans="1:61" ht="18" hidden="1" customHeight="1" x14ac:dyDescent="0.25">
      <c r="A408" s="14"/>
      <c r="B408" s="14"/>
      <c r="C408" s="14"/>
      <c r="D408" s="14"/>
      <c r="E408" s="14"/>
      <c r="F408" s="14"/>
      <c r="G408" s="14"/>
      <c r="H408" s="14"/>
      <c r="I408" s="15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20"/>
      <c r="Z408" s="21"/>
      <c r="AA408" s="22"/>
      <c r="AB408" s="23"/>
      <c r="AC408" s="24"/>
      <c r="AD408" s="25"/>
      <c r="AE408" s="16"/>
      <c r="AF408" s="16"/>
      <c r="AG408" s="18"/>
      <c r="AH408" s="16"/>
      <c r="AI408" s="16"/>
      <c r="AJ408" s="16"/>
      <c r="AK408" s="14"/>
      <c r="AL408" s="14"/>
      <c r="AM408" s="14"/>
      <c r="AN408" s="16"/>
      <c r="AO408" s="16"/>
      <c r="AP408" s="26"/>
      <c r="AQ408" s="22"/>
      <c r="AR408" s="27"/>
      <c r="AS408" s="22"/>
      <c r="AT408" s="22"/>
      <c r="AU408" s="18"/>
      <c r="AV408" s="28"/>
      <c r="AW408" s="28"/>
      <c r="AX408" s="28"/>
      <c r="AY408" s="28"/>
      <c r="AZ408" s="28"/>
      <c r="BA408" s="28"/>
      <c r="BB408" s="28"/>
      <c r="BC408" s="22"/>
      <c r="BD408" s="22"/>
      <c r="BE408" s="29"/>
      <c r="BF408" s="29"/>
      <c r="BG408" s="18"/>
      <c r="BH408" s="133"/>
      <c r="BI408" s="14"/>
    </row>
    <row r="409" spans="1:61" ht="18" hidden="1" customHeight="1" x14ac:dyDescent="0.25">
      <c r="A409" s="14"/>
      <c r="B409" s="14"/>
      <c r="C409" s="14"/>
      <c r="D409" s="14"/>
      <c r="E409" s="14"/>
      <c r="F409" s="14"/>
      <c r="G409" s="14"/>
      <c r="H409" s="14"/>
      <c r="I409" s="15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20"/>
      <c r="Z409" s="21"/>
      <c r="AA409" s="22"/>
      <c r="AB409" s="23"/>
      <c r="AC409" s="24"/>
      <c r="AD409" s="25"/>
      <c r="AE409" s="16"/>
      <c r="AF409" s="16"/>
      <c r="AG409" s="18"/>
      <c r="AH409" s="16"/>
      <c r="AI409" s="16"/>
      <c r="AJ409" s="16"/>
      <c r="AK409" s="14"/>
      <c r="AL409" s="14"/>
      <c r="AM409" s="14"/>
      <c r="AN409" s="16"/>
      <c r="AO409" s="16"/>
      <c r="AP409" s="26"/>
      <c r="AQ409" s="22"/>
      <c r="AR409" s="27"/>
      <c r="AS409" s="22"/>
      <c r="AT409" s="22"/>
      <c r="AU409" s="18"/>
      <c r="AV409" s="28"/>
      <c r="AW409" s="28"/>
      <c r="AX409" s="28"/>
      <c r="AY409" s="28"/>
      <c r="AZ409" s="28"/>
      <c r="BA409" s="28"/>
      <c r="BB409" s="28"/>
      <c r="BC409" s="22"/>
      <c r="BD409" s="22"/>
      <c r="BE409" s="29"/>
      <c r="BF409" s="29"/>
      <c r="BG409" s="18"/>
      <c r="BH409" s="133"/>
      <c r="BI409" s="14"/>
    </row>
    <row r="410" spans="1:61" ht="18" hidden="1" customHeight="1" x14ac:dyDescent="0.25">
      <c r="A410" s="14"/>
      <c r="B410" s="14"/>
      <c r="C410" s="14"/>
      <c r="D410" s="14"/>
      <c r="E410" s="14"/>
      <c r="F410" s="14"/>
      <c r="G410" s="14"/>
      <c r="H410" s="14"/>
      <c r="I410" s="15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20"/>
      <c r="Z410" s="21"/>
      <c r="AA410" s="22"/>
      <c r="AB410" s="23"/>
      <c r="AC410" s="24"/>
      <c r="AD410" s="25"/>
      <c r="AE410" s="16"/>
      <c r="AF410" s="16"/>
      <c r="AG410" s="18"/>
      <c r="AH410" s="16"/>
      <c r="AI410" s="16"/>
      <c r="AJ410" s="16"/>
      <c r="AK410" s="14"/>
      <c r="AL410" s="14"/>
      <c r="AM410" s="14"/>
      <c r="AN410" s="16"/>
      <c r="AO410" s="16"/>
      <c r="AP410" s="26"/>
      <c r="AQ410" s="22"/>
      <c r="AR410" s="27"/>
      <c r="AS410" s="22"/>
      <c r="AT410" s="22"/>
      <c r="AU410" s="18"/>
      <c r="AV410" s="28"/>
      <c r="AW410" s="28"/>
      <c r="AX410" s="28"/>
      <c r="AY410" s="28"/>
      <c r="AZ410" s="28"/>
      <c r="BA410" s="28"/>
      <c r="BB410" s="30"/>
      <c r="BC410" s="22"/>
      <c r="BD410" s="22"/>
      <c r="BE410" s="29"/>
      <c r="BF410" s="29"/>
      <c r="BG410" s="18"/>
      <c r="BH410" s="133"/>
      <c r="BI410" s="14"/>
    </row>
    <row r="411" spans="1:61" ht="18" hidden="1" customHeight="1" x14ac:dyDescent="0.25">
      <c r="A411" s="14"/>
      <c r="B411" s="14"/>
      <c r="C411" s="14"/>
      <c r="D411" s="14"/>
      <c r="E411" s="14"/>
      <c r="F411" s="14"/>
      <c r="G411" s="14"/>
      <c r="H411" s="14"/>
      <c r="I411" s="15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20"/>
      <c r="Z411" s="21"/>
      <c r="AA411" s="22"/>
      <c r="AB411" s="23"/>
      <c r="AC411" s="24"/>
      <c r="AD411" s="25"/>
      <c r="AE411" s="16"/>
      <c r="AF411" s="16"/>
      <c r="AG411" s="18"/>
      <c r="AH411" s="16"/>
      <c r="AI411" s="16"/>
      <c r="AJ411" s="16"/>
      <c r="AK411" s="14"/>
      <c r="AL411" s="14"/>
      <c r="AM411" s="14"/>
      <c r="AN411" s="16"/>
      <c r="AO411" s="16"/>
      <c r="AP411" s="26"/>
      <c r="AQ411" s="22"/>
      <c r="AR411" s="27"/>
      <c r="AS411" s="22"/>
      <c r="AT411" s="22"/>
      <c r="AU411" s="18"/>
      <c r="AV411" s="28"/>
      <c r="AW411" s="28"/>
      <c r="AX411" s="28"/>
      <c r="AY411" s="28"/>
      <c r="AZ411" s="28"/>
      <c r="BA411" s="28"/>
      <c r="BB411" s="30"/>
      <c r="BC411" s="22"/>
      <c r="BD411" s="22"/>
      <c r="BE411" s="29"/>
      <c r="BF411" s="29"/>
      <c r="BG411" s="18"/>
      <c r="BH411" s="133"/>
      <c r="BI411" s="14"/>
    </row>
    <row r="412" spans="1:61" ht="18" hidden="1" customHeight="1" x14ac:dyDescent="0.25">
      <c r="A412" s="14"/>
      <c r="B412" s="14"/>
      <c r="C412" s="14"/>
      <c r="D412" s="14"/>
      <c r="E412" s="14"/>
      <c r="F412" s="14"/>
      <c r="G412" s="14"/>
      <c r="H412" s="14"/>
      <c r="I412" s="15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20"/>
      <c r="Z412" s="21"/>
      <c r="AA412" s="22"/>
      <c r="AB412" s="23"/>
      <c r="AC412" s="24"/>
      <c r="AD412" s="25"/>
      <c r="AE412" s="16"/>
      <c r="AF412" s="16"/>
      <c r="AG412" s="18"/>
      <c r="AH412" s="16"/>
      <c r="AI412" s="16"/>
      <c r="AJ412" s="16"/>
      <c r="AK412" s="14"/>
      <c r="AL412" s="14"/>
      <c r="AM412" s="14"/>
      <c r="AN412" s="16"/>
      <c r="AO412" s="16"/>
      <c r="AP412" s="26"/>
      <c r="AQ412" s="22"/>
      <c r="AR412" s="27"/>
      <c r="AS412" s="22"/>
      <c r="AT412" s="22"/>
      <c r="AU412" s="18"/>
      <c r="AV412" s="28"/>
      <c r="AW412" s="28"/>
      <c r="AX412" s="28"/>
      <c r="AY412" s="28"/>
      <c r="AZ412" s="28"/>
      <c r="BA412" s="28"/>
      <c r="BB412" s="30"/>
      <c r="BC412" s="22"/>
      <c r="BD412" s="22"/>
      <c r="BE412" s="29"/>
      <c r="BF412" s="29"/>
      <c r="BG412" s="18"/>
      <c r="BH412" s="133"/>
      <c r="BI412" s="14"/>
    </row>
    <row r="413" spans="1:61" ht="18" hidden="1" customHeight="1" x14ac:dyDescent="0.25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6"/>
      <c r="M413" s="16"/>
      <c r="N413" s="16"/>
      <c r="O413" s="16"/>
      <c r="P413" s="14"/>
      <c r="Q413" s="14"/>
      <c r="R413" s="14"/>
      <c r="S413" s="14"/>
      <c r="T413" s="14"/>
      <c r="U413" s="14"/>
      <c r="V413" s="14"/>
      <c r="W413" s="14"/>
      <c r="X413" s="14"/>
      <c r="Y413" s="16"/>
      <c r="Z413" s="14"/>
      <c r="AA413" s="14"/>
      <c r="AB413" s="23"/>
      <c r="AC413" s="31"/>
      <c r="AD413" s="32"/>
      <c r="AE413" s="14"/>
      <c r="AF413" s="16"/>
      <c r="AG413" s="16"/>
      <c r="AH413" s="16"/>
      <c r="AI413" s="16"/>
      <c r="AJ413" s="14"/>
      <c r="AK413" s="14"/>
      <c r="AL413" s="14"/>
      <c r="AM413" s="14"/>
      <c r="AN413" s="16"/>
      <c r="AO413" s="16"/>
      <c r="AP413" s="14"/>
      <c r="AQ413" s="14"/>
      <c r="AR413" s="14"/>
      <c r="AS413" s="14"/>
      <c r="AT413" s="14"/>
      <c r="AU413" s="31"/>
      <c r="AV413" s="14"/>
      <c r="AW413" s="14"/>
      <c r="AX413" s="14"/>
      <c r="AY413" s="14"/>
      <c r="AZ413" s="14"/>
      <c r="BA413" s="14"/>
      <c r="BB413" s="14"/>
      <c r="BC413" s="14"/>
      <c r="BD413" s="14"/>
      <c r="BE413" s="14"/>
      <c r="BF413" s="14"/>
      <c r="BG413" s="18"/>
      <c r="BH413" s="108"/>
      <c r="BI413" s="14"/>
    </row>
    <row r="414" spans="1:61" ht="15" hidden="1" customHeight="1" x14ac:dyDescent="0.25">
      <c r="A414" s="33"/>
      <c r="B414" s="33"/>
      <c r="C414" s="33"/>
      <c r="D414" s="33"/>
      <c r="E414" s="33"/>
      <c r="F414" s="33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4"/>
      <c r="Z414" s="35"/>
      <c r="AA414" s="35"/>
      <c r="AB414" s="36"/>
      <c r="AC414" s="36"/>
      <c r="AD414" s="37"/>
      <c r="AE414" s="35"/>
      <c r="AF414" s="34"/>
      <c r="AG414" s="38"/>
      <c r="AH414" s="35"/>
      <c r="AI414" s="35"/>
      <c r="AJ414" s="35"/>
      <c r="AK414" s="35"/>
      <c r="AL414" s="35"/>
      <c r="AM414" s="35"/>
      <c r="AN414" s="35"/>
      <c r="AO414" s="35"/>
      <c r="AP414" s="35"/>
      <c r="AQ414" s="35"/>
      <c r="AR414" s="35"/>
      <c r="AS414" s="35"/>
      <c r="AT414" s="35"/>
      <c r="AU414" s="35"/>
      <c r="AV414" s="35"/>
      <c r="AW414" s="35"/>
      <c r="AX414" s="35"/>
      <c r="AY414" s="35"/>
      <c r="AZ414" s="35"/>
      <c r="BA414" s="35"/>
      <c r="BB414" s="35"/>
      <c r="BC414" s="35"/>
      <c r="BD414" s="35"/>
      <c r="BE414" s="35"/>
      <c r="BF414" s="35"/>
      <c r="BG414" s="35"/>
      <c r="BH414" s="131"/>
      <c r="BI414" s="35"/>
    </row>
    <row r="415" spans="1:61" ht="18" hidden="1" customHeight="1" x14ac:dyDescent="0.25">
      <c r="A415" s="39"/>
      <c r="B415" s="39"/>
      <c r="C415" s="177"/>
      <c r="D415" s="178"/>
      <c r="E415" s="39"/>
      <c r="F415" s="179"/>
      <c r="G415" s="180"/>
      <c r="H415" s="40"/>
      <c r="I415" s="39"/>
      <c r="J415" s="39"/>
      <c r="K415" s="41"/>
      <c r="L415" s="42"/>
      <c r="M415" s="42"/>
      <c r="N415" s="42"/>
      <c r="O415" s="42"/>
      <c r="P415" s="42"/>
      <c r="Q415" s="43"/>
      <c r="R415" s="44"/>
      <c r="S415" s="39"/>
      <c r="T415" s="41"/>
      <c r="U415" s="42"/>
      <c r="V415" s="43"/>
      <c r="W415" s="44"/>
      <c r="X415" s="40"/>
      <c r="Y415" s="34"/>
      <c r="Z415" s="34"/>
      <c r="AA415" s="34"/>
      <c r="AB415" s="34"/>
      <c r="AC415" s="34"/>
      <c r="AD415" s="45"/>
      <c r="AE415" s="34"/>
      <c r="AF415" s="46"/>
      <c r="AG415" s="47"/>
      <c r="AH415" s="46"/>
      <c r="AI415" s="48"/>
      <c r="AJ415" s="48"/>
      <c r="AK415" s="48"/>
      <c r="AL415" s="48"/>
      <c r="AM415" s="48"/>
      <c r="AN415" s="48"/>
      <c r="AO415" s="48"/>
      <c r="AP415" s="34"/>
      <c r="AQ415" s="34"/>
      <c r="AR415" s="34"/>
      <c r="AS415" s="34"/>
      <c r="AT415" s="34"/>
      <c r="AU415" s="49"/>
      <c r="AV415" s="35"/>
      <c r="AW415" s="35"/>
      <c r="AX415" s="35"/>
      <c r="AY415" s="35"/>
      <c r="AZ415" s="35"/>
      <c r="BA415" s="35"/>
      <c r="BB415" s="34"/>
      <c r="BC415" s="34"/>
      <c r="BD415" s="34"/>
      <c r="BE415" s="34"/>
      <c r="BF415" s="34"/>
      <c r="BG415" s="34"/>
      <c r="BH415" s="130"/>
      <c r="BI415" s="34"/>
    </row>
    <row r="416" spans="1:61" ht="18" hidden="1" customHeight="1" x14ac:dyDescent="0.25">
      <c r="A416" s="94"/>
      <c r="B416" s="95"/>
      <c r="C416" s="96"/>
      <c r="D416" s="97"/>
      <c r="E416" s="95"/>
      <c r="F416" s="54"/>
      <c r="G416" s="55"/>
      <c r="H416" s="33"/>
      <c r="I416" s="98"/>
      <c r="J416" s="99"/>
      <c r="K416" s="100"/>
      <c r="L416" s="101"/>
      <c r="M416" s="101"/>
      <c r="N416" s="101"/>
      <c r="O416" s="101"/>
      <c r="P416" s="101"/>
      <c r="Q416" s="101"/>
      <c r="R416" s="102"/>
      <c r="S416" s="99"/>
      <c r="T416" s="61"/>
      <c r="U416" s="62"/>
      <c r="V416" s="62"/>
      <c r="W416" s="63"/>
      <c r="X416" s="33"/>
      <c r="Y416" s="64"/>
      <c r="Z416" s="65"/>
      <c r="AA416" s="65"/>
      <c r="AB416" s="66"/>
      <c r="AC416" s="67"/>
      <c r="AD416" s="68"/>
      <c r="AE416" s="35"/>
      <c r="AF416" s="48"/>
      <c r="AG416" s="69"/>
      <c r="AH416" s="70"/>
      <c r="AI416" s="71"/>
      <c r="AJ416" s="71"/>
      <c r="AK416" s="70"/>
      <c r="AL416" s="71"/>
      <c r="AM416" s="71"/>
      <c r="AN416" s="71"/>
      <c r="AO416" s="71"/>
      <c r="AP416" s="34"/>
      <c r="AQ416" s="34"/>
      <c r="AR416" s="34"/>
      <c r="AS416" s="34"/>
      <c r="AT416" s="35"/>
      <c r="AU416" s="35"/>
      <c r="AV416" s="35"/>
      <c r="AW416" s="35"/>
      <c r="AX416" s="35"/>
      <c r="AY416" s="35"/>
      <c r="AZ416" s="35"/>
      <c r="BA416" s="35"/>
      <c r="BB416" s="35"/>
      <c r="BC416" s="35"/>
      <c r="BD416" s="35"/>
      <c r="BE416" s="35"/>
      <c r="BF416" s="35"/>
      <c r="BG416" s="35"/>
      <c r="BH416" s="131"/>
      <c r="BI416" s="35"/>
    </row>
    <row r="417" spans="1:61" ht="18" hidden="1" customHeight="1" x14ac:dyDescent="0.25">
      <c r="A417" s="98"/>
      <c r="B417" s="103"/>
      <c r="C417" s="104"/>
      <c r="D417" s="105"/>
      <c r="E417" s="103"/>
      <c r="F417" s="75"/>
      <c r="G417" s="76"/>
      <c r="H417" s="33"/>
      <c r="I417" s="98"/>
      <c r="J417" s="99"/>
      <c r="K417" s="100"/>
      <c r="L417" s="101"/>
      <c r="M417" s="101"/>
      <c r="N417" s="101"/>
      <c r="O417" s="101"/>
      <c r="P417" s="101"/>
      <c r="Q417" s="101"/>
      <c r="R417" s="102"/>
      <c r="S417" s="99"/>
      <c r="T417" s="61"/>
      <c r="U417" s="62"/>
      <c r="V417" s="62"/>
      <c r="W417" s="63"/>
      <c r="X417" s="33"/>
      <c r="Y417" s="64"/>
      <c r="Z417" s="65"/>
      <c r="AA417" s="65"/>
      <c r="AB417" s="66"/>
      <c r="AC417" s="67"/>
      <c r="AD417" s="68"/>
      <c r="AE417" s="35"/>
      <c r="AF417" s="48"/>
      <c r="AG417" s="69"/>
      <c r="AH417" s="70"/>
      <c r="AI417" s="71"/>
      <c r="AJ417" s="71"/>
      <c r="AK417" s="70"/>
      <c r="AL417" s="71"/>
      <c r="AM417" s="71"/>
      <c r="AN417" s="71"/>
      <c r="AO417" s="71"/>
      <c r="AP417" s="34"/>
      <c r="AQ417" s="34"/>
      <c r="AR417" s="34"/>
      <c r="AS417" s="34"/>
      <c r="AT417" s="35"/>
      <c r="AU417" s="35"/>
      <c r="AV417" s="35"/>
      <c r="AW417" s="35"/>
      <c r="AX417" s="35"/>
      <c r="AY417" s="35"/>
      <c r="AZ417" s="35"/>
      <c r="BA417" s="35"/>
      <c r="BB417" s="35"/>
      <c r="BC417" s="35"/>
      <c r="BD417" s="35"/>
      <c r="BE417" s="35"/>
      <c r="BF417" s="35"/>
      <c r="BG417" s="35"/>
      <c r="BH417" s="131"/>
      <c r="BI417" s="35"/>
    </row>
    <row r="418" spans="1:61" ht="18" hidden="1" customHeight="1" x14ac:dyDescent="0.25">
      <c r="A418" s="98"/>
      <c r="B418" s="103"/>
      <c r="C418" s="104"/>
      <c r="D418" s="105"/>
      <c r="E418" s="103"/>
      <c r="F418" s="75"/>
      <c r="G418" s="76"/>
      <c r="H418" s="33"/>
      <c r="I418" s="98"/>
      <c r="J418" s="99"/>
      <c r="K418" s="100"/>
      <c r="L418" s="101"/>
      <c r="M418" s="101"/>
      <c r="N418" s="101"/>
      <c r="O418" s="101"/>
      <c r="P418" s="101"/>
      <c r="Q418" s="101"/>
      <c r="R418" s="102"/>
      <c r="S418" s="99"/>
      <c r="T418" s="61"/>
      <c r="U418" s="62"/>
      <c r="V418" s="62"/>
      <c r="W418" s="63"/>
      <c r="X418" s="33"/>
      <c r="Y418" s="64"/>
      <c r="Z418" s="65"/>
      <c r="AA418" s="65"/>
      <c r="AB418" s="66"/>
      <c r="AC418" s="67"/>
      <c r="AD418" s="68"/>
      <c r="AE418" s="35"/>
      <c r="AF418" s="48"/>
      <c r="AG418" s="69"/>
      <c r="AH418" s="70"/>
      <c r="AI418" s="71"/>
      <c r="AJ418" s="71"/>
      <c r="AK418" s="70"/>
      <c r="AL418" s="71"/>
      <c r="AM418" s="71"/>
      <c r="AN418" s="71"/>
      <c r="AO418" s="71"/>
      <c r="AP418" s="34"/>
      <c r="AQ418" s="34"/>
      <c r="AR418" s="34"/>
      <c r="AS418" s="34"/>
      <c r="AT418" s="35"/>
      <c r="AU418" s="35"/>
      <c r="AV418" s="35"/>
      <c r="AW418" s="35"/>
      <c r="AX418" s="35"/>
      <c r="AY418" s="35"/>
      <c r="AZ418" s="35"/>
      <c r="BA418" s="35"/>
      <c r="BB418" s="35"/>
      <c r="BC418" s="35"/>
      <c r="BD418" s="35"/>
      <c r="BE418" s="35"/>
      <c r="BF418" s="35"/>
      <c r="BG418" s="35"/>
      <c r="BH418" s="131"/>
      <c r="BI418" s="35"/>
    </row>
    <row r="419" spans="1:61" ht="18" hidden="1" customHeight="1" x14ac:dyDescent="0.25">
      <c r="A419" s="98"/>
      <c r="B419" s="103"/>
      <c r="C419" s="104"/>
      <c r="D419" s="105"/>
      <c r="E419" s="103"/>
      <c r="F419" s="75"/>
      <c r="G419" s="76"/>
      <c r="H419" s="33"/>
      <c r="I419" s="98"/>
      <c r="J419" s="99"/>
      <c r="K419" s="100"/>
      <c r="L419" s="101"/>
      <c r="M419" s="101"/>
      <c r="N419" s="101"/>
      <c r="O419" s="101"/>
      <c r="P419" s="101"/>
      <c r="Q419" s="101"/>
      <c r="R419" s="102"/>
      <c r="S419" s="99"/>
      <c r="T419" s="61"/>
      <c r="U419" s="62"/>
      <c r="V419" s="62"/>
      <c r="W419" s="63"/>
      <c r="X419" s="33"/>
      <c r="Y419" s="64"/>
      <c r="Z419" s="65"/>
      <c r="AA419" s="65"/>
      <c r="AB419" s="66"/>
      <c r="AC419" s="67"/>
      <c r="AD419" s="68"/>
      <c r="AE419" s="35"/>
      <c r="AF419" s="48"/>
      <c r="AG419" s="69"/>
      <c r="AH419" s="70"/>
      <c r="AI419" s="71"/>
      <c r="AJ419" s="71"/>
      <c r="AK419" s="70"/>
      <c r="AL419" s="71"/>
      <c r="AM419" s="71"/>
      <c r="AN419" s="71"/>
      <c r="AO419" s="71"/>
      <c r="AP419" s="34"/>
      <c r="AQ419" s="34"/>
      <c r="AR419" s="34"/>
      <c r="AS419" s="34"/>
      <c r="AT419" s="35"/>
      <c r="AU419" s="35"/>
      <c r="AV419" s="35"/>
      <c r="AW419" s="35"/>
      <c r="AX419" s="35"/>
      <c r="AY419" s="35"/>
      <c r="AZ419" s="35"/>
      <c r="BA419" s="35"/>
      <c r="BB419" s="35"/>
      <c r="BC419" s="35"/>
      <c r="BD419" s="35"/>
      <c r="BE419" s="35"/>
      <c r="BF419" s="35"/>
      <c r="BG419" s="35"/>
      <c r="BH419" s="131"/>
      <c r="BI419" s="35"/>
    </row>
    <row r="420" spans="1:61" ht="18" hidden="1" customHeight="1" x14ac:dyDescent="0.25">
      <c r="A420" s="98"/>
      <c r="B420" s="103"/>
      <c r="C420" s="104"/>
      <c r="D420" s="105"/>
      <c r="E420" s="103"/>
      <c r="F420" s="75"/>
      <c r="G420" s="76"/>
      <c r="H420" s="33"/>
      <c r="I420" s="98"/>
      <c r="J420" s="99"/>
      <c r="K420" s="100"/>
      <c r="L420" s="101"/>
      <c r="M420" s="101"/>
      <c r="N420" s="101"/>
      <c r="O420" s="101"/>
      <c r="P420" s="101"/>
      <c r="Q420" s="101"/>
      <c r="R420" s="102"/>
      <c r="S420" s="99"/>
      <c r="T420" s="61"/>
      <c r="U420" s="62"/>
      <c r="V420" s="62"/>
      <c r="W420" s="63"/>
      <c r="X420" s="33"/>
      <c r="Y420" s="64"/>
      <c r="Z420" s="65"/>
      <c r="AA420" s="65"/>
      <c r="AB420" s="66"/>
      <c r="AC420" s="67"/>
      <c r="AD420" s="68"/>
      <c r="AE420" s="35"/>
      <c r="AF420" s="48"/>
      <c r="AG420" s="69"/>
      <c r="AH420" s="70"/>
      <c r="AI420" s="71"/>
      <c r="AJ420" s="71"/>
      <c r="AK420" s="70"/>
      <c r="AL420" s="71"/>
      <c r="AM420" s="71"/>
      <c r="AN420" s="71"/>
      <c r="AO420" s="71"/>
      <c r="AP420" s="34"/>
      <c r="AQ420" s="34"/>
      <c r="AR420" s="34"/>
      <c r="AS420" s="34"/>
      <c r="AT420" s="35"/>
      <c r="AU420" s="35"/>
      <c r="AV420" s="35"/>
      <c r="AW420" s="35"/>
      <c r="AX420" s="35"/>
      <c r="AY420" s="35"/>
      <c r="AZ420" s="35"/>
      <c r="BA420" s="35"/>
      <c r="BB420" s="35"/>
      <c r="BC420" s="35"/>
      <c r="BD420" s="35"/>
      <c r="BE420" s="35"/>
      <c r="BF420" s="35"/>
      <c r="BG420" s="35"/>
      <c r="BH420" s="131"/>
      <c r="BI420" s="35"/>
    </row>
    <row r="421" spans="1:61" ht="18" hidden="1" customHeight="1" x14ac:dyDescent="0.25">
      <c r="A421" s="98"/>
      <c r="B421" s="103"/>
      <c r="C421" s="104"/>
      <c r="D421" s="105"/>
      <c r="E421" s="103"/>
      <c r="F421" s="75"/>
      <c r="G421" s="76"/>
      <c r="H421" s="33"/>
      <c r="I421" s="98"/>
      <c r="J421" s="99"/>
      <c r="K421" s="100"/>
      <c r="L421" s="101"/>
      <c r="M421" s="101"/>
      <c r="N421" s="101"/>
      <c r="O421" s="101"/>
      <c r="P421" s="101"/>
      <c r="Q421" s="101"/>
      <c r="R421" s="102"/>
      <c r="S421" s="99"/>
      <c r="T421" s="61"/>
      <c r="U421" s="62"/>
      <c r="V421" s="62"/>
      <c r="W421" s="63"/>
      <c r="X421" s="33"/>
      <c r="Y421" s="64"/>
      <c r="Z421" s="65"/>
      <c r="AA421" s="65"/>
      <c r="AB421" s="66"/>
      <c r="AC421" s="67"/>
      <c r="AD421" s="68"/>
      <c r="AE421" s="35"/>
      <c r="AF421" s="48"/>
      <c r="AG421" s="69"/>
      <c r="AH421" s="70"/>
      <c r="AI421" s="71"/>
      <c r="AJ421" s="71"/>
      <c r="AK421" s="70"/>
      <c r="AL421" s="71"/>
      <c r="AM421" s="71"/>
      <c r="AN421" s="71"/>
      <c r="AO421" s="71"/>
      <c r="AP421" s="34"/>
      <c r="AQ421" s="34"/>
      <c r="AR421" s="34"/>
      <c r="AS421" s="34"/>
      <c r="AT421" s="35"/>
      <c r="AU421" s="35"/>
      <c r="AV421" s="35"/>
      <c r="AW421" s="35"/>
      <c r="AX421" s="35"/>
      <c r="AY421" s="35"/>
      <c r="AZ421" s="35"/>
      <c r="BA421" s="35"/>
      <c r="BB421" s="35"/>
      <c r="BC421" s="131"/>
      <c r="BD421" s="131"/>
      <c r="BE421" s="131"/>
      <c r="BF421" s="131"/>
      <c r="BG421" s="134"/>
      <c r="BH421" s="131"/>
      <c r="BI421" s="35"/>
    </row>
    <row r="422" spans="1:61" ht="18" hidden="1" customHeight="1" x14ac:dyDescent="0.25">
      <c r="A422" s="98"/>
      <c r="B422" s="103"/>
      <c r="C422" s="104"/>
      <c r="D422" s="105"/>
      <c r="E422" s="103"/>
      <c r="F422" s="75"/>
      <c r="G422" s="76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4"/>
      <c r="Z422" s="35"/>
      <c r="AA422" s="35"/>
      <c r="AB422" s="66"/>
      <c r="AC422" s="67"/>
      <c r="AD422" s="37"/>
      <c r="AE422" s="35"/>
      <c r="AF422" s="48"/>
      <c r="AG422" s="69"/>
      <c r="AH422" s="70"/>
      <c r="AI422" s="71"/>
      <c r="AJ422" s="71"/>
      <c r="AK422" s="70"/>
      <c r="AL422" s="71"/>
      <c r="AM422" s="71"/>
      <c r="AN422" s="71"/>
      <c r="AO422" s="71"/>
      <c r="AP422" s="34"/>
      <c r="AQ422" s="34"/>
      <c r="AR422" s="34"/>
      <c r="AS422" s="34"/>
      <c r="AT422" s="35"/>
      <c r="AU422" s="35"/>
      <c r="AV422" s="35"/>
      <c r="AW422" s="35"/>
      <c r="AX422" s="35"/>
      <c r="AY422" s="35"/>
      <c r="AZ422" s="35"/>
      <c r="BA422" s="35"/>
      <c r="BB422" s="35"/>
      <c r="BC422" s="35"/>
      <c r="BD422" s="35"/>
      <c r="BE422" s="35"/>
      <c r="BF422" s="35"/>
      <c r="BG422" s="35"/>
      <c r="BH422" s="35"/>
      <c r="BI422" s="35"/>
    </row>
    <row r="423" spans="1:61" ht="18" hidden="1" customHeight="1" x14ac:dyDescent="0.25">
      <c r="A423" s="98"/>
      <c r="B423" s="103"/>
      <c r="C423" s="104"/>
      <c r="D423" s="105"/>
      <c r="E423" s="103"/>
      <c r="F423" s="75"/>
      <c r="G423" s="76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4"/>
      <c r="Z423" s="35"/>
      <c r="AA423" s="35"/>
      <c r="AB423" s="36"/>
      <c r="AC423" s="36"/>
      <c r="AD423" s="37"/>
      <c r="AE423" s="35"/>
      <c r="AF423" s="48"/>
      <c r="AG423" s="69"/>
      <c r="AH423" s="70"/>
      <c r="AI423" s="71"/>
      <c r="AJ423" s="71"/>
      <c r="AK423" s="70"/>
      <c r="AL423" s="71"/>
      <c r="AM423" s="71"/>
      <c r="AN423" s="71"/>
      <c r="AO423" s="71"/>
      <c r="AP423" s="34"/>
      <c r="AQ423" s="34"/>
      <c r="AR423" s="34"/>
      <c r="AS423" s="34"/>
      <c r="AT423" s="35"/>
      <c r="AU423" s="49"/>
      <c r="AV423" s="35"/>
      <c r="AW423" s="35"/>
      <c r="AX423" s="35"/>
      <c r="AY423" s="35"/>
      <c r="AZ423" s="35"/>
      <c r="BA423" s="35"/>
      <c r="BB423" s="35"/>
      <c r="BC423" s="35"/>
      <c r="BD423" s="35"/>
      <c r="BE423" s="35"/>
      <c r="BF423" s="35"/>
      <c r="BG423" s="35"/>
      <c r="BH423" s="35"/>
      <c r="BI423" s="35"/>
    </row>
    <row r="424" spans="1:61" ht="18" hidden="1" customHeight="1" x14ac:dyDescent="0.25">
      <c r="A424" s="98"/>
      <c r="B424" s="103"/>
      <c r="C424" s="104"/>
      <c r="D424" s="105"/>
      <c r="E424" s="103"/>
      <c r="F424" s="75"/>
      <c r="G424" s="76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4"/>
      <c r="Z424" s="35"/>
      <c r="AA424" s="35"/>
      <c r="AB424" s="36"/>
      <c r="AC424" s="36"/>
      <c r="AD424" s="36"/>
      <c r="AE424" s="35"/>
      <c r="AF424" s="48"/>
      <c r="AG424" s="69"/>
      <c r="AH424" s="70"/>
      <c r="AI424" s="71"/>
      <c r="AJ424" s="71"/>
      <c r="AK424" s="70"/>
      <c r="AL424" s="71"/>
      <c r="AM424" s="71"/>
      <c r="AN424" s="71"/>
      <c r="AO424" s="71"/>
      <c r="AP424" s="34"/>
      <c r="AQ424" s="34"/>
      <c r="AR424" s="34"/>
      <c r="AS424" s="34"/>
      <c r="AT424" s="35"/>
      <c r="AU424" s="35"/>
      <c r="AV424" s="35"/>
      <c r="AW424" s="35"/>
      <c r="AX424" s="35"/>
      <c r="AY424" s="35"/>
      <c r="AZ424" s="35"/>
      <c r="BA424" s="35"/>
      <c r="BB424" s="35"/>
      <c r="BC424" s="35"/>
      <c r="BD424" s="77"/>
      <c r="BE424" s="35"/>
      <c r="BF424" s="35"/>
      <c r="BG424" s="35"/>
      <c r="BH424" s="35"/>
      <c r="BI424" s="35"/>
    </row>
    <row r="425" spans="1:61" ht="18" hidden="1" customHeight="1" x14ac:dyDescent="0.25">
      <c r="A425" s="98"/>
      <c r="B425" s="103"/>
      <c r="C425" s="104"/>
      <c r="D425" s="105"/>
      <c r="E425" s="103"/>
      <c r="F425" s="75"/>
      <c r="G425" s="76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4"/>
      <c r="Z425" s="35"/>
      <c r="AA425" s="35"/>
      <c r="AB425" s="36"/>
      <c r="AC425" s="36"/>
      <c r="AD425" s="37"/>
      <c r="AE425" s="35"/>
      <c r="AF425" s="48"/>
      <c r="AG425" s="69"/>
      <c r="AH425" s="70"/>
      <c r="AI425" s="71"/>
      <c r="AJ425" s="71"/>
      <c r="AK425" s="70"/>
      <c r="AL425" s="71"/>
      <c r="AM425" s="71"/>
      <c r="AN425" s="71"/>
      <c r="AO425" s="71"/>
      <c r="AP425" s="34"/>
      <c r="AQ425" s="34"/>
      <c r="AR425" s="34"/>
      <c r="AS425" s="34"/>
      <c r="AT425" s="35"/>
      <c r="AU425" s="35"/>
      <c r="AV425" s="35"/>
      <c r="AW425" s="35"/>
      <c r="AX425" s="35"/>
      <c r="AY425" s="35"/>
      <c r="AZ425" s="35"/>
      <c r="BA425" s="35"/>
      <c r="BB425" s="35"/>
      <c r="BC425" s="35"/>
      <c r="BD425" s="77"/>
      <c r="BE425" s="35"/>
      <c r="BF425" s="35"/>
      <c r="BG425" s="35"/>
      <c r="BH425" s="35"/>
      <c r="BI425" s="35"/>
    </row>
    <row r="426" spans="1:61" ht="18" hidden="1" customHeight="1" x14ac:dyDescent="0.25">
      <c r="A426" s="98"/>
      <c r="B426" s="103"/>
      <c r="C426" s="104"/>
      <c r="D426" s="105"/>
      <c r="E426" s="103"/>
      <c r="F426" s="75"/>
      <c r="G426" s="76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4"/>
      <c r="Z426" s="35"/>
      <c r="AA426" s="35"/>
      <c r="AB426" s="36"/>
      <c r="AC426" s="36"/>
      <c r="AD426" s="36"/>
      <c r="AE426" s="35"/>
      <c r="AF426" s="48"/>
      <c r="AG426" s="69"/>
      <c r="AH426" s="70"/>
      <c r="AI426" s="71"/>
      <c r="AJ426" s="71"/>
      <c r="AK426" s="70"/>
      <c r="AL426" s="71"/>
      <c r="AM426" s="71"/>
      <c r="AN426" s="71"/>
      <c r="AO426" s="71"/>
      <c r="AP426" s="34"/>
      <c r="AQ426" s="34"/>
      <c r="AR426" s="34"/>
      <c r="AS426" s="34"/>
      <c r="AT426" s="35"/>
      <c r="AU426" s="35"/>
      <c r="AV426" s="35"/>
      <c r="AW426" s="35"/>
      <c r="AX426" s="35"/>
      <c r="AY426" s="35"/>
      <c r="AZ426" s="35"/>
      <c r="BA426" s="35"/>
      <c r="BB426" s="35"/>
      <c r="BC426" s="35"/>
      <c r="BD426" s="77"/>
      <c r="BE426" s="35"/>
      <c r="BF426" s="35"/>
      <c r="BG426" s="35"/>
      <c r="BH426" s="35"/>
      <c r="BI426" s="35"/>
    </row>
    <row r="427" spans="1:61" ht="18" hidden="1" customHeight="1" x14ac:dyDescent="0.25">
      <c r="A427" s="98"/>
      <c r="B427" s="103"/>
      <c r="C427" s="104"/>
      <c r="D427" s="105"/>
      <c r="E427" s="103"/>
      <c r="F427" s="75"/>
      <c r="G427" s="76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4"/>
      <c r="Z427" s="35"/>
      <c r="AA427" s="35"/>
      <c r="AB427" s="36"/>
      <c r="AC427" s="36"/>
      <c r="AD427" s="36"/>
      <c r="AE427" s="35"/>
      <c r="AF427" s="48"/>
      <c r="AG427" s="69"/>
      <c r="AH427" s="70"/>
      <c r="AI427" s="71"/>
      <c r="AJ427" s="71"/>
      <c r="AK427" s="70"/>
      <c r="AL427" s="71"/>
      <c r="AM427" s="71"/>
      <c r="AN427" s="71"/>
      <c r="AO427" s="71"/>
      <c r="AP427" s="34"/>
      <c r="AQ427" s="34"/>
      <c r="AR427" s="34"/>
      <c r="AS427" s="34"/>
      <c r="AT427" s="35"/>
      <c r="AU427" s="35"/>
      <c r="AV427" s="35"/>
      <c r="AW427" s="35"/>
      <c r="AX427" s="35"/>
      <c r="AY427" s="35"/>
      <c r="AZ427" s="35"/>
      <c r="BA427" s="35"/>
      <c r="BB427" s="35"/>
      <c r="BC427" s="35"/>
      <c r="BD427" s="77"/>
      <c r="BE427" s="35"/>
      <c r="BF427" s="35"/>
      <c r="BG427" s="35"/>
      <c r="BH427" s="35"/>
      <c r="BI427" s="35"/>
    </row>
    <row r="428" spans="1:61" ht="18" hidden="1" customHeight="1" x14ac:dyDescent="0.25">
      <c r="A428" s="98"/>
      <c r="B428" s="103"/>
      <c r="C428" s="104"/>
      <c r="D428" s="105"/>
      <c r="E428" s="103"/>
      <c r="F428" s="75"/>
      <c r="G428" s="76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4"/>
      <c r="Z428" s="35"/>
      <c r="AA428" s="35"/>
      <c r="AB428" s="36"/>
      <c r="AC428" s="36"/>
      <c r="AD428" s="36"/>
      <c r="AE428" s="35"/>
      <c r="AF428" s="48"/>
      <c r="AG428" s="69"/>
      <c r="AH428" s="70"/>
      <c r="AI428" s="71"/>
      <c r="AJ428" s="71"/>
      <c r="AK428" s="70"/>
      <c r="AL428" s="71"/>
      <c r="AM428" s="71"/>
      <c r="AN428" s="71"/>
      <c r="AO428" s="71"/>
      <c r="AP428" s="34"/>
      <c r="AQ428" s="34"/>
      <c r="AR428" s="34"/>
      <c r="AS428" s="34"/>
      <c r="AT428" s="35"/>
      <c r="AU428" s="35"/>
      <c r="AV428" s="35"/>
      <c r="AW428" s="35"/>
      <c r="AX428" s="35"/>
      <c r="AY428" s="35"/>
      <c r="AZ428" s="35"/>
      <c r="BA428" s="35"/>
      <c r="BB428" s="78"/>
      <c r="BC428" s="78"/>
      <c r="BD428" s="77"/>
      <c r="BE428" s="35"/>
      <c r="BF428" s="35"/>
      <c r="BG428" s="35"/>
      <c r="BH428" s="35"/>
      <c r="BI428" s="35"/>
    </row>
    <row r="429" spans="1:61" ht="18" hidden="1" customHeight="1" x14ac:dyDescent="0.25">
      <c r="A429" s="98"/>
      <c r="B429" s="103"/>
      <c r="C429" s="104"/>
      <c r="D429" s="105"/>
      <c r="E429" s="103"/>
      <c r="F429" s="75"/>
      <c r="G429" s="76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4"/>
      <c r="Z429" s="35"/>
      <c r="AA429" s="35"/>
      <c r="AB429" s="36"/>
      <c r="AC429" s="36"/>
      <c r="AD429" s="37"/>
      <c r="AE429" s="35"/>
      <c r="AF429" s="48"/>
      <c r="AG429" s="69"/>
      <c r="AH429" s="70"/>
      <c r="AI429" s="71"/>
      <c r="AJ429" s="71"/>
      <c r="AK429" s="70"/>
      <c r="AL429" s="71"/>
      <c r="AM429" s="71"/>
      <c r="AN429" s="71"/>
      <c r="AO429" s="71"/>
      <c r="AP429" s="34"/>
      <c r="AQ429" s="34"/>
      <c r="AR429" s="34"/>
      <c r="AS429" s="34"/>
      <c r="AT429" s="35"/>
      <c r="AU429" s="35"/>
      <c r="AV429" s="35"/>
      <c r="AW429" s="35"/>
      <c r="AX429" s="35"/>
      <c r="AY429" s="35"/>
      <c r="AZ429" s="35"/>
      <c r="BA429" s="35"/>
      <c r="BB429" s="78"/>
      <c r="BC429" s="78"/>
      <c r="BD429" s="77"/>
      <c r="BE429" s="35"/>
      <c r="BF429" s="35"/>
      <c r="BG429" s="35"/>
      <c r="BH429" s="35"/>
      <c r="BI429" s="35"/>
    </row>
    <row r="430" spans="1:61" ht="18" hidden="1" customHeight="1" x14ac:dyDescent="0.25">
      <c r="A430" s="98"/>
      <c r="B430" s="103"/>
      <c r="C430" s="104"/>
      <c r="D430" s="105"/>
      <c r="E430" s="103"/>
      <c r="F430" s="75"/>
      <c r="G430" s="76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4"/>
      <c r="Z430" s="35"/>
      <c r="AA430" s="35"/>
      <c r="AB430" s="36"/>
      <c r="AC430" s="36"/>
      <c r="AD430" s="36"/>
      <c r="AE430" s="35"/>
      <c r="AF430" s="48"/>
      <c r="AG430" s="69"/>
      <c r="AH430" s="70"/>
      <c r="AI430" s="71"/>
      <c r="AJ430" s="71"/>
      <c r="AK430" s="70"/>
      <c r="AL430" s="71"/>
      <c r="AM430" s="71"/>
      <c r="AN430" s="71"/>
      <c r="AO430" s="71"/>
      <c r="AP430" s="34"/>
      <c r="AQ430" s="34"/>
      <c r="AR430" s="34"/>
      <c r="AS430" s="34"/>
      <c r="AT430" s="35"/>
      <c r="AU430" s="35"/>
      <c r="AV430" s="35"/>
      <c r="AW430" s="35"/>
      <c r="AX430" s="35"/>
      <c r="AY430" s="35"/>
      <c r="AZ430" s="35"/>
      <c r="BA430" s="35"/>
      <c r="BB430" s="35"/>
      <c r="BC430" s="35"/>
      <c r="BD430" s="35"/>
      <c r="BE430" s="35"/>
      <c r="BF430" s="35"/>
      <c r="BG430" s="35"/>
      <c r="BH430" s="35"/>
      <c r="BI430" s="35"/>
    </row>
    <row r="431" spans="1:61" ht="18" hidden="1" customHeight="1" x14ac:dyDescent="0.25">
      <c r="A431" s="79"/>
      <c r="B431" s="33"/>
      <c r="C431" s="33"/>
      <c r="D431" s="33"/>
      <c r="E431" s="33"/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4"/>
      <c r="Z431" s="35"/>
      <c r="AA431" s="35"/>
      <c r="AB431" s="36"/>
      <c r="AC431" s="36"/>
      <c r="AD431" s="36"/>
      <c r="AE431" s="35"/>
      <c r="AF431" s="34"/>
      <c r="AG431" s="80"/>
      <c r="AH431" s="35"/>
      <c r="AI431" s="81"/>
      <c r="AJ431" s="81"/>
      <c r="AK431" s="35"/>
      <c r="AL431" s="35"/>
      <c r="AM431" s="35"/>
      <c r="AN431" s="35"/>
      <c r="AO431" s="81"/>
      <c r="AP431" s="35"/>
      <c r="AQ431" s="35"/>
      <c r="AR431" s="35"/>
      <c r="AS431" s="35"/>
      <c r="AT431" s="35"/>
      <c r="AU431" s="35"/>
      <c r="AV431" s="35"/>
      <c r="AW431" s="35"/>
      <c r="AX431" s="35"/>
      <c r="AY431" s="35"/>
      <c r="AZ431" s="35"/>
      <c r="BA431" s="35"/>
      <c r="BB431" s="35"/>
      <c r="BC431" s="35"/>
      <c r="BD431" s="35"/>
      <c r="BE431" s="35"/>
      <c r="BF431" s="35"/>
      <c r="BG431" s="35"/>
      <c r="BH431" s="35"/>
      <c r="BI431" s="35"/>
    </row>
    <row r="432" spans="1:61" ht="18" hidden="1" customHeight="1" x14ac:dyDescent="0.25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6"/>
      <c r="Z432" s="14"/>
      <c r="AA432" s="14"/>
      <c r="AB432" s="31"/>
      <c r="AC432" s="31"/>
      <c r="AD432" s="31"/>
      <c r="AE432" s="14"/>
      <c r="AF432" s="16"/>
      <c r="AG432" s="14"/>
      <c r="AH432" s="14"/>
      <c r="AI432" s="14"/>
      <c r="AJ432" s="14"/>
      <c r="AK432" s="16"/>
      <c r="AL432" s="16"/>
      <c r="AM432" s="16"/>
      <c r="AN432" s="14"/>
      <c r="AO432" s="14"/>
      <c r="AP432" s="14"/>
      <c r="AQ432" s="14"/>
      <c r="AR432" s="16"/>
      <c r="AS432" s="16"/>
      <c r="AT432" s="14"/>
      <c r="AU432" s="31"/>
      <c r="AV432" s="14"/>
      <c r="AW432" s="14"/>
      <c r="AX432" s="14"/>
      <c r="AY432" s="14"/>
      <c r="AZ432" s="14"/>
      <c r="BA432" s="14"/>
      <c r="BB432" s="14"/>
      <c r="BC432" s="14"/>
      <c r="BD432" s="14"/>
      <c r="BE432" s="14"/>
      <c r="BF432" s="14"/>
      <c r="BG432" s="14"/>
      <c r="BH432" s="14"/>
      <c r="BI432" s="14"/>
    </row>
    <row r="433" spans="1:61" ht="18" hidden="1" customHeight="1" x14ac:dyDescent="0.25"/>
    <row r="434" spans="1:61" ht="18" hidden="1" customHeight="1" x14ac:dyDescent="0.25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6"/>
      <c r="Z434" s="14"/>
      <c r="AA434" s="14"/>
      <c r="AB434" s="31"/>
      <c r="AC434" s="31"/>
      <c r="AD434" s="32"/>
      <c r="AE434" s="14"/>
      <c r="AF434" s="16"/>
      <c r="AG434" s="14"/>
      <c r="AH434" s="14"/>
      <c r="AI434" s="14"/>
      <c r="AJ434" s="14"/>
      <c r="AK434" s="16"/>
      <c r="AL434" s="16"/>
      <c r="AM434" s="16"/>
      <c r="AN434" s="14"/>
      <c r="AO434" s="14"/>
      <c r="AP434" s="14"/>
      <c r="AQ434" s="14"/>
      <c r="AR434" s="16"/>
      <c r="AS434" s="16"/>
      <c r="AT434" s="14"/>
      <c r="AU434" s="31"/>
      <c r="AV434" s="14"/>
      <c r="AW434" s="14"/>
      <c r="AX434" s="14"/>
      <c r="AY434" s="14"/>
      <c r="AZ434" s="14"/>
      <c r="BA434" s="14"/>
      <c r="BB434" s="14"/>
      <c r="BC434" s="14"/>
      <c r="BD434" s="14"/>
      <c r="BE434" s="14"/>
      <c r="BF434" s="14"/>
      <c r="BG434" s="14"/>
      <c r="BH434" s="14"/>
      <c r="BI434" s="14"/>
    </row>
    <row r="435" spans="1:61" ht="18" hidden="1" customHeight="1" x14ac:dyDescent="0.25">
      <c r="Y435" s="16"/>
      <c r="Z435" s="16"/>
      <c r="AA435" s="14"/>
      <c r="AB435" s="31"/>
      <c r="AC435" s="31"/>
      <c r="AD435" s="32"/>
      <c r="AE435" s="108"/>
      <c r="AF435" s="136"/>
      <c r="AG435" s="107"/>
      <c r="AH435" s="107"/>
      <c r="AI435" s="108"/>
      <c r="AJ435" s="108"/>
      <c r="AK435" s="107"/>
      <c r="AL435" s="107"/>
      <c r="AM435" s="107"/>
      <c r="AN435" s="107"/>
      <c r="AO435" s="107"/>
      <c r="AP435" s="107"/>
      <c r="AQ435" s="107"/>
      <c r="AR435" s="107"/>
      <c r="AS435" s="107"/>
      <c r="AT435" s="108"/>
      <c r="AU435" s="109"/>
      <c r="AV435" s="108"/>
      <c r="AW435" s="108"/>
      <c r="AX435" s="108"/>
      <c r="AY435" s="137"/>
      <c r="AZ435" s="108"/>
      <c r="BA435" s="108"/>
      <c r="BB435" s="108"/>
      <c r="BC435" s="108"/>
      <c r="BD435" s="108"/>
      <c r="BE435" s="108"/>
      <c r="BF435" s="108"/>
      <c r="BG435" s="108"/>
      <c r="BH435" s="108"/>
      <c r="BI435" s="14"/>
    </row>
    <row r="436" spans="1:61" ht="18" hidden="1" customHeight="1" x14ac:dyDescent="0.25">
      <c r="A436" s="181"/>
      <c r="B436" s="181"/>
      <c r="C436" s="181"/>
      <c r="D436" s="181"/>
      <c r="E436" s="181"/>
      <c r="F436" s="181"/>
      <c r="G436" s="181"/>
      <c r="H436" s="181"/>
      <c r="I436" s="181"/>
      <c r="J436" s="181"/>
      <c r="K436" s="181"/>
      <c r="L436" s="181"/>
      <c r="M436" s="181"/>
      <c r="N436" s="181"/>
      <c r="O436" s="181"/>
      <c r="P436" s="181"/>
      <c r="Q436" s="181"/>
      <c r="R436" s="181"/>
      <c r="S436" s="181"/>
      <c r="T436" s="181"/>
      <c r="U436" s="182"/>
      <c r="V436" s="182"/>
      <c r="W436" s="182"/>
      <c r="Y436" s="16"/>
      <c r="Z436" s="16"/>
      <c r="AA436" s="14"/>
      <c r="AB436" s="31"/>
      <c r="AC436" s="31"/>
      <c r="AD436" s="32"/>
      <c r="AE436" s="109"/>
      <c r="AF436" s="107"/>
      <c r="AG436" s="109"/>
      <c r="AH436" s="136"/>
      <c r="AI436" s="108"/>
      <c r="AJ436" s="108"/>
      <c r="AK436" s="107"/>
      <c r="AL436" s="109"/>
      <c r="AM436" s="107"/>
      <c r="AN436" s="107"/>
      <c r="AO436" s="107"/>
      <c r="AP436" s="107"/>
      <c r="AQ436" s="107"/>
      <c r="AR436" s="107"/>
      <c r="AS436" s="107"/>
      <c r="AT436" s="108"/>
      <c r="AU436" s="109"/>
      <c r="AV436" s="108"/>
      <c r="AW436" s="108"/>
      <c r="AX436" s="108"/>
      <c r="AY436" s="137"/>
      <c r="AZ436" s="138"/>
      <c r="BA436" s="138"/>
      <c r="BB436" s="138"/>
      <c r="BC436" s="138"/>
      <c r="BD436" s="138"/>
      <c r="BE436" s="138"/>
      <c r="BF436" s="138"/>
      <c r="BG436" s="139"/>
      <c r="BH436" s="108"/>
      <c r="BI436" s="14"/>
    </row>
    <row r="437" spans="1:61" ht="15" hidden="1" customHeight="1" x14ac:dyDescent="0.25">
      <c r="A437" s="1"/>
      <c r="B437" s="146"/>
      <c r="Y437" s="16"/>
      <c r="Z437" s="16"/>
      <c r="AA437" s="14"/>
      <c r="AB437" s="31"/>
      <c r="AC437" s="31"/>
      <c r="AD437" s="32"/>
      <c r="AE437" s="107"/>
      <c r="AF437" s="110"/>
      <c r="AG437" s="108"/>
      <c r="AH437" s="108"/>
      <c r="AI437" s="108"/>
      <c r="AJ437" s="108"/>
      <c r="AK437" s="107"/>
      <c r="AL437" s="107"/>
      <c r="AM437" s="107"/>
      <c r="AN437" s="107"/>
      <c r="AO437" s="107"/>
      <c r="AP437" s="107"/>
      <c r="AQ437" s="107"/>
      <c r="AR437" s="107"/>
      <c r="AS437" s="107"/>
      <c r="AT437" s="108"/>
      <c r="AU437" s="109"/>
      <c r="AV437" s="108"/>
      <c r="AW437" s="108"/>
      <c r="AX437" s="108"/>
      <c r="AY437" s="137"/>
      <c r="AZ437" s="14"/>
      <c r="BA437" s="14"/>
      <c r="BB437" s="14"/>
      <c r="BC437" s="14"/>
      <c r="BD437" s="14"/>
      <c r="BE437" s="14"/>
      <c r="BF437" s="14"/>
      <c r="BG437" s="140"/>
      <c r="BH437" s="108"/>
      <c r="BI437" s="14"/>
    </row>
    <row r="438" spans="1:61" ht="15" hidden="1" customHeight="1" x14ac:dyDescent="0.25">
      <c r="A438" s="147"/>
      <c r="B438" s="2"/>
      <c r="Y438" s="16"/>
      <c r="Z438" s="16"/>
      <c r="AA438" s="14"/>
      <c r="AB438" s="31"/>
      <c r="AC438" s="31"/>
      <c r="AD438" s="32"/>
      <c r="AE438" s="107"/>
      <c r="AF438" s="107"/>
      <c r="AG438" s="108"/>
      <c r="AH438" s="111"/>
      <c r="AI438" s="108"/>
      <c r="AJ438" s="108"/>
      <c r="AK438" s="107"/>
      <c r="AL438" s="107"/>
      <c r="AM438" s="112"/>
      <c r="AN438" s="112"/>
      <c r="AO438" s="109"/>
      <c r="AP438" s="112"/>
      <c r="AQ438" s="108"/>
      <c r="AR438" s="108"/>
      <c r="AS438" s="107"/>
      <c r="AT438" s="112"/>
      <c r="AU438" s="107"/>
      <c r="AV438" s="108"/>
      <c r="AW438" s="108"/>
      <c r="AX438" s="108"/>
      <c r="AY438" s="137"/>
      <c r="AZ438" s="14"/>
      <c r="BA438" s="14"/>
      <c r="BB438" s="14"/>
      <c r="BC438" s="14"/>
      <c r="BD438" s="14"/>
      <c r="BE438" s="14"/>
      <c r="BF438" s="14"/>
      <c r="BG438" s="140"/>
      <c r="BH438" s="108"/>
      <c r="BI438" s="14"/>
    </row>
    <row r="439" spans="1:61" ht="18" hidden="1" customHeight="1" x14ac:dyDescent="0.25">
      <c r="A439" s="39"/>
      <c r="B439" s="39"/>
      <c r="C439" s="183"/>
      <c r="D439" s="184"/>
      <c r="E439" s="39"/>
      <c r="F439" s="185"/>
      <c r="G439" s="186"/>
      <c r="I439" s="39"/>
      <c r="J439" s="39"/>
      <c r="K439" s="183"/>
      <c r="L439" s="184"/>
      <c r="M439" s="187"/>
      <c r="N439" s="188"/>
      <c r="O439" s="188"/>
      <c r="P439" s="188"/>
      <c r="Q439" s="185"/>
      <c r="R439" s="186"/>
      <c r="Y439" s="16"/>
      <c r="Z439" s="16"/>
      <c r="AA439" s="108"/>
      <c r="AB439" s="107"/>
      <c r="AC439" s="107"/>
      <c r="AD439" s="108"/>
      <c r="AE439" s="107"/>
      <c r="AF439" s="107"/>
      <c r="AG439" s="108"/>
      <c r="AH439" s="111"/>
      <c r="AI439" s="108"/>
      <c r="AJ439" s="108"/>
      <c r="AK439" s="107"/>
      <c r="AL439" s="107"/>
      <c r="AM439" s="112"/>
      <c r="AN439" s="112"/>
      <c r="AO439" s="109"/>
      <c r="AP439" s="112"/>
      <c r="AQ439" s="108"/>
      <c r="AR439" s="108"/>
      <c r="AS439" s="107"/>
      <c r="AT439" s="112"/>
      <c r="AU439" s="107"/>
      <c r="AV439" s="108"/>
      <c r="AW439" s="108"/>
      <c r="AX439" s="108"/>
      <c r="AY439" s="137"/>
      <c r="AZ439" s="14"/>
      <c r="BA439" s="14"/>
      <c r="BB439" s="14"/>
      <c r="BC439" s="14"/>
      <c r="BD439" s="14"/>
      <c r="BE439" s="14"/>
      <c r="BF439" s="14"/>
      <c r="BG439" s="140"/>
      <c r="BH439" s="108"/>
      <c r="BI439" s="14"/>
    </row>
    <row r="440" spans="1:61" ht="18" hidden="1" customHeight="1" x14ac:dyDescent="0.25">
      <c r="A440" s="113"/>
      <c r="B440" s="114"/>
      <c r="C440" s="115"/>
      <c r="D440" s="116"/>
      <c r="E440" s="114"/>
      <c r="F440" s="54"/>
      <c r="G440" s="55"/>
      <c r="I440" s="113"/>
      <c r="J440" s="114"/>
      <c r="K440" s="115"/>
      <c r="L440" s="116"/>
      <c r="M440" s="189"/>
      <c r="N440" s="190"/>
      <c r="O440" s="190"/>
      <c r="P440" s="191"/>
      <c r="Q440" s="54"/>
      <c r="R440" s="55"/>
      <c r="Y440" s="16"/>
      <c r="Z440" s="16"/>
      <c r="AA440" s="109"/>
      <c r="AB440" s="109"/>
      <c r="AC440" s="109"/>
      <c r="AD440" s="117"/>
      <c r="AE440" s="107"/>
      <c r="AF440" s="107"/>
      <c r="AG440" s="108"/>
      <c r="AH440" s="111"/>
      <c r="AI440" s="108"/>
      <c r="AJ440" s="108"/>
      <c r="AK440" s="107"/>
      <c r="AL440" s="107"/>
      <c r="AM440" s="112"/>
      <c r="AN440" s="112"/>
      <c r="AO440" s="109"/>
      <c r="AP440" s="112"/>
      <c r="AQ440" s="108"/>
      <c r="AR440" s="108"/>
      <c r="AS440" s="107"/>
      <c r="AT440" s="112"/>
      <c r="AU440" s="107"/>
      <c r="AV440" s="108"/>
      <c r="AW440" s="108"/>
      <c r="AX440" s="108"/>
      <c r="AY440" s="137"/>
      <c r="AZ440" s="14"/>
      <c r="BA440" s="14"/>
      <c r="BB440" s="14"/>
      <c r="BC440" s="14"/>
      <c r="BD440" s="14"/>
      <c r="BE440" s="14"/>
      <c r="BF440" s="14"/>
      <c r="BG440" s="140"/>
      <c r="BH440" s="108"/>
      <c r="BI440" s="14"/>
    </row>
    <row r="441" spans="1:61" ht="18" hidden="1" customHeight="1" x14ac:dyDescent="0.25">
      <c r="A441" s="113"/>
      <c r="B441" s="114"/>
      <c r="C441" s="118"/>
      <c r="D441" s="119"/>
      <c r="E441" s="114"/>
      <c r="F441" s="75"/>
      <c r="G441" s="76"/>
      <c r="I441" s="113"/>
      <c r="J441" s="114"/>
      <c r="K441" s="115"/>
      <c r="L441" s="116"/>
      <c r="M441" s="189"/>
      <c r="N441" s="190"/>
      <c r="O441" s="190"/>
      <c r="P441" s="191"/>
      <c r="Q441" s="54"/>
      <c r="R441" s="55"/>
      <c r="Y441" s="16"/>
      <c r="Z441" s="16"/>
      <c r="AA441" s="109"/>
      <c r="AB441" s="109"/>
      <c r="AC441" s="109"/>
      <c r="AD441" s="117"/>
      <c r="AE441" s="107"/>
      <c r="AF441" s="107"/>
      <c r="AG441" s="108"/>
      <c r="AH441" s="111"/>
      <c r="AI441" s="108"/>
      <c r="AJ441" s="108"/>
      <c r="AK441" s="107"/>
      <c r="AL441" s="107"/>
      <c r="AM441" s="112"/>
      <c r="AN441" s="112"/>
      <c r="AO441" s="109"/>
      <c r="AP441" s="112"/>
      <c r="AQ441" s="108"/>
      <c r="AR441" s="108"/>
      <c r="AS441" s="107"/>
      <c r="AT441" s="112"/>
      <c r="AU441" s="107"/>
      <c r="AV441" s="108"/>
      <c r="AW441" s="108"/>
      <c r="AX441" s="108"/>
      <c r="AY441" s="137"/>
      <c r="AZ441" s="14"/>
      <c r="BA441" s="14"/>
      <c r="BB441" s="14"/>
      <c r="BC441" s="14"/>
      <c r="BD441" s="14"/>
      <c r="BE441" s="14"/>
      <c r="BF441" s="14"/>
      <c r="BG441" s="140"/>
      <c r="BH441" s="108"/>
      <c r="BI441" s="14"/>
    </row>
    <row r="442" spans="1:61" ht="18" hidden="1" customHeight="1" x14ac:dyDescent="0.25">
      <c r="A442" s="113"/>
      <c r="B442" s="114"/>
      <c r="C442" s="118"/>
      <c r="D442" s="119"/>
      <c r="E442" s="114"/>
      <c r="F442" s="75"/>
      <c r="G442" s="76"/>
      <c r="I442" s="113"/>
      <c r="J442" s="114"/>
      <c r="K442" s="115"/>
      <c r="L442" s="116"/>
      <c r="M442" s="189"/>
      <c r="N442" s="190"/>
      <c r="O442" s="190"/>
      <c r="P442" s="191"/>
      <c r="Q442" s="54"/>
      <c r="R442" s="55"/>
      <c r="Y442" s="16"/>
      <c r="Z442" s="16"/>
      <c r="AA442" s="109"/>
      <c r="AB442" s="109"/>
      <c r="AC442" s="109"/>
      <c r="AD442" s="117"/>
      <c r="AE442" s="107"/>
      <c r="AF442" s="107"/>
      <c r="AG442" s="108"/>
      <c r="AH442" s="111"/>
      <c r="AI442" s="108"/>
      <c r="AJ442" s="108"/>
      <c r="AK442" s="107"/>
      <c r="AL442" s="107"/>
      <c r="AM442" s="112"/>
      <c r="AN442" s="112"/>
      <c r="AO442" s="112"/>
      <c r="AP442" s="112"/>
      <c r="AQ442" s="112"/>
      <c r="AR442" s="108"/>
      <c r="AS442" s="107"/>
      <c r="AT442" s="112"/>
      <c r="AU442" s="112"/>
      <c r="AV442" s="108"/>
      <c r="AW442" s="108"/>
      <c r="AX442" s="108"/>
      <c r="AY442" s="137"/>
      <c r="AZ442" s="14"/>
      <c r="BA442" s="14"/>
      <c r="BB442" s="14"/>
      <c r="BC442" s="14"/>
      <c r="BD442" s="14"/>
      <c r="BE442" s="14"/>
      <c r="BF442" s="14"/>
      <c r="BG442" s="140"/>
      <c r="BH442" s="108"/>
      <c r="BI442" s="14"/>
    </row>
    <row r="443" spans="1:61" ht="18" hidden="1" customHeight="1" x14ac:dyDescent="0.25">
      <c r="A443" s="113"/>
      <c r="B443" s="114"/>
      <c r="C443" s="118"/>
      <c r="D443" s="119"/>
      <c r="E443" s="114"/>
      <c r="F443" s="75"/>
      <c r="G443" s="76"/>
      <c r="I443" s="113"/>
      <c r="J443" s="114"/>
      <c r="K443" s="115"/>
      <c r="L443" s="116"/>
      <c r="M443" s="189"/>
      <c r="N443" s="190"/>
      <c r="O443" s="190"/>
      <c r="P443" s="191"/>
      <c r="Q443" s="54"/>
      <c r="R443" s="55"/>
      <c r="Y443" s="16"/>
      <c r="Z443" s="16"/>
      <c r="AA443" s="109"/>
      <c r="AB443" s="109"/>
      <c r="AC443" s="109"/>
      <c r="AD443" s="117"/>
      <c r="AE443" s="107"/>
      <c r="AF443" s="107"/>
      <c r="AG443" s="108"/>
      <c r="AH443" s="111"/>
      <c r="AI443" s="108"/>
      <c r="AJ443" s="108"/>
      <c r="AK443" s="107"/>
      <c r="AL443" s="107"/>
      <c r="AM443" s="112"/>
      <c r="AN443" s="112"/>
      <c r="AO443" s="112"/>
      <c r="AP443" s="112"/>
      <c r="AQ443" s="112"/>
      <c r="AR443" s="108"/>
      <c r="AS443" s="107"/>
      <c r="AT443" s="112"/>
      <c r="AU443" s="112"/>
      <c r="AV443" s="108"/>
      <c r="AW443" s="108"/>
      <c r="AX443" s="108"/>
      <c r="AY443" s="137"/>
      <c r="AZ443" s="14"/>
      <c r="BA443" s="14"/>
      <c r="BB443" s="14"/>
      <c r="BC443" s="14"/>
      <c r="BD443" s="14"/>
      <c r="BE443" s="14"/>
      <c r="BF443" s="14"/>
      <c r="BG443" s="140"/>
      <c r="BH443" s="108"/>
      <c r="BI443" s="14"/>
    </row>
    <row r="444" spans="1:61" ht="15" hidden="1" customHeight="1" x14ac:dyDescent="0.25">
      <c r="Y444" s="16"/>
      <c r="Z444" s="16"/>
      <c r="AA444" s="108"/>
      <c r="AB444" s="107"/>
      <c r="AC444" s="107"/>
      <c r="AD444" s="108"/>
      <c r="AE444" s="107"/>
      <c r="AF444" s="107"/>
      <c r="AG444" s="108"/>
      <c r="AH444" s="111"/>
      <c r="AI444" s="108"/>
      <c r="AJ444" s="108"/>
      <c r="AK444" s="107"/>
      <c r="AL444" s="107"/>
      <c r="AM444" s="112"/>
      <c r="AN444" s="112"/>
      <c r="AO444" s="112"/>
      <c r="AP444" s="112"/>
      <c r="AQ444" s="112"/>
      <c r="AR444" s="108"/>
      <c r="AS444" s="107"/>
      <c r="AT444" s="112"/>
      <c r="AU444" s="112"/>
      <c r="AV444" s="108"/>
      <c r="AW444" s="108"/>
      <c r="AX444" s="108"/>
      <c r="AY444" s="137"/>
      <c r="AZ444" s="14"/>
      <c r="BA444" s="14"/>
      <c r="BB444" s="14"/>
      <c r="BC444" s="14"/>
      <c r="BD444" s="14"/>
      <c r="BE444" s="14"/>
      <c r="BF444" s="14"/>
      <c r="BG444" s="140"/>
      <c r="BH444" s="108"/>
      <c r="BI444" s="14"/>
    </row>
    <row r="445" spans="1:61" ht="15" hidden="1" customHeight="1" x14ac:dyDescent="0.25">
      <c r="Y445" s="16"/>
      <c r="Z445" s="16"/>
      <c r="AA445" s="14"/>
      <c r="AB445" s="31"/>
      <c r="AC445" s="31"/>
      <c r="AD445" s="32"/>
      <c r="AE445" s="107"/>
      <c r="AF445" s="107"/>
      <c r="AG445" s="108"/>
      <c r="AH445" s="111"/>
      <c r="AI445" s="108"/>
      <c r="AJ445" s="108"/>
      <c r="AK445" s="107"/>
      <c r="AL445" s="107"/>
      <c r="AM445" s="112"/>
      <c r="AN445" s="112"/>
      <c r="AO445" s="112"/>
      <c r="AP445" s="112"/>
      <c r="AQ445" s="112"/>
      <c r="AR445" s="108"/>
      <c r="AS445" s="107"/>
      <c r="AT445" s="112"/>
      <c r="AU445" s="112"/>
      <c r="AV445" s="108"/>
      <c r="AW445" s="108"/>
      <c r="AX445" s="108"/>
      <c r="AY445" s="137"/>
      <c r="AZ445" s="14"/>
      <c r="BA445" s="14"/>
      <c r="BB445" s="14"/>
      <c r="BC445" s="14"/>
      <c r="BD445" s="14"/>
      <c r="BE445" s="14"/>
      <c r="BF445" s="14"/>
      <c r="BG445" s="140"/>
      <c r="BH445" s="108"/>
      <c r="BI445" s="14"/>
    </row>
    <row r="446" spans="1:61" ht="18" hidden="1" customHeight="1" x14ac:dyDescent="0.25">
      <c r="A446" s="192"/>
      <c r="B446" s="192"/>
      <c r="C446" s="192"/>
      <c r="D446" s="192"/>
      <c r="E446" s="192"/>
      <c r="F446" s="192"/>
      <c r="G446" s="192"/>
      <c r="H446" s="192"/>
      <c r="I446" s="192"/>
      <c r="J446" s="192"/>
      <c r="K446" s="192"/>
      <c r="L446" s="192"/>
      <c r="M446" s="192"/>
      <c r="N446" s="192"/>
      <c r="O446" s="192"/>
      <c r="P446" s="192"/>
      <c r="Q446" s="192"/>
      <c r="R446" s="192"/>
      <c r="S446" s="192"/>
      <c r="T446" s="192"/>
      <c r="U446" s="193"/>
      <c r="V446" s="193"/>
      <c r="W446" s="193"/>
      <c r="Y446" s="16"/>
      <c r="Z446" s="16"/>
      <c r="AA446" s="14"/>
      <c r="AB446" s="31"/>
      <c r="AC446" s="31"/>
      <c r="AD446" s="32"/>
      <c r="AE446" s="107"/>
      <c r="AF446" s="107"/>
      <c r="AG446" s="108"/>
      <c r="AH446" s="111"/>
      <c r="AI446" s="108"/>
      <c r="AJ446" s="108"/>
      <c r="AK446" s="107"/>
      <c r="AL446" s="107"/>
      <c r="AM446" s="112"/>
      <c r="AN446" s="112"/>
      <c r="AO446" s="112"/>
      <c r="AP446" s="112"/>
      <c r="AQ446" s="112"/>
      <c r="AR446" s="112"/>
      <c r="AS446" s="107"/>
      <c r="AT446" s="112"/>
      <c r="AU446" s="112"/>
      <c r="AV446" s="112"/>
      <c r="AW446" s="108"/>
      <c r="AX446" s="108"/>
      <c r="AY446" s="137"/>
      <c r="AZ446" s="14"/>
      <c r="BA446" s="14"/>
      <c r="BB446" s="14"/>
      <c r="BC446" s="14"/>
      <c r="BD446" s="14"/>
      <c r="BE446" s="14"/>
      <c r="BF446" s="14"/>
      <c r="BG446" s="140"/>
      <c r="BH446" s="108"/>
      <c r="BI446" s="14"/>
    </row>
    <row r="447" spans="1:61" ht="15" hidden="1" customHeight="1" x14ac:dyDescent="0.25">
      <c r="Y447" s="16"/>
      <c r="Z447" s="16"/>
      <c r="AA447" s="14"/>
      <c r="AB447" s="31"/>
      <c r="AC447" s="31"/>
      <c r="AD447" s="32"/>
      <c r="AE447" s="107"/>
      <c r="AF447" s="107"/>
      <c r="AG447" s="108"/>
      <c r="AH447" s="111"/>
      <c r="AI447" s="108"/>
      <c r="AJ447" s="108"/>
      <c r="AK447" s="107"/>
      <c r="AL447" s="107"/>
      <c r="AM447" s="112"/>
      <c r="AN447" s="112"/>
      <c r="AO447" s="112"/>
      <c r="AP447" s="112"/>
      <c r="AQ447" s="112"/>
      <c r="AR447" s="112"/>
      <c r="AS447" s="107"/>
      <c r="AT447" s="112"/>
      <c r="AU447" s="112"/>
      <c r="AV447" s="112"/>
      <c r="AW447" s="108"/>
      <c r="AX447" s="108"/>
      <c r="AY447" s="137"/>
      <c r="AZ447" s="14"/>
      <c r="BA447" s="14"/>
      <c r="BB447" s="14"/>
      <c r="BC447" s="14"/>
      <c r="BD447" s="14"/>
      <c r="BE447" s="14"/>
      <c r="BF447" s="14"/>
      <c r="BG447" s="140"/>
      <c r="BH447" s="108"/>
      <c r="BI447" s="14"/>
    </row>
    <row r="448" spans="1:61" ht="15" hidden="1" customHeight="1" x14ac:dyDescent="0.25">
      <c r="Y448" s="16"/>
      <c r="Z448" s="16"/>
      <c r="AA448" s="14"/>
      <c r="AB448" s="31"/>
      <c r="AC448" s="31"/>
      <c r="AD448" s="32"/>
      <c r="AE448" s="107"/>
      <c r="AF448" s="107"/>
      <c r="AG448" s="108"/>
      <c r="AH448" s="111"/>
      <c r="AI448" s="108"/>
      <c r="AJ448" s="108"/>
      <c r="AK448" s="107"/>
      <c r="AL448" s="107"/>
      <c r="AM448" s="112"/>
      <c r="AN448" s="112"/>
      <c r="AO448" s="112"/>
      <c r="AP448" s="112"/>
      <c r="AQ448" s="112"/>
      <c r="AR448" s="112"/>
      <c r="AS448" s="107"/>
      <c r="AT448" s="112"/>
      <c r="AU448" s="112"/>
      <c r="AV448" s="112"/>
      <c r="AW448" s="108"/>
      <c r="AX448" s="108"/>
      <c r="AY448" s="137"/>
      <c r="AZ448" s="14"/>
      <c r="BA448" s="14"/>
      <c r="BB448" s="14"/>
      <c r="BC448" s="14"/>
      <c r="BD448" s="14"/>
      <c r="BE448" s="14"/>
      <c r="BF448" s="14"/>
      <c r="BG448" s="140"/>
      <c r="BH448" s="108"/>
      <c r="BI448" s="14"/>
    </row>
    <row r="449" spans="1:61" ht="15" hidden="1" customHeight="1" x14ac:dyDescent="0.25">
      <c r="A449" s="141"/>
      <c r="B449" s="141"/>
      <c r="C449" s="194"/>
      <c r="D449" s="195"/>
      <c r="E449" s="141"/>
      <c r="F449" s="196"/>
      <c r="G449" s="197"/>
      <c r="H449" s="142"/>
      <c r="I449" s="141"/>
      <c r="J449" s="141"/>
      <c r="K449" s="194"/>
      <c r="L449" s="195"/>
      <c r="M449" s="198"/>
      <c r="N449" s="199"/>
      <c r="O449" s="199"/>
      <c r="P449" s="199"/>
      <c r="Q449" s="196"/>
      <c r="R449" s="197"/>
      <c r="Y449" s="16"/>
      <c r="Z449" s="16"/>
      <c r="AA449" s="108"/>
      <c r="AB449" s="107"/>
      <c r="AC449" s="107"/>
      <c r="AD449" s="143"/>
      <c r="AE449" s="107"/>
      <c r="AF449" s="107"/>
      <c r="AG449" s="108"/>
      <c r="AH449" s="111"/>
      <c r="AI449" s="108"/>
      <c r="AJ449" s="108"/>
      <c r="AK449" s="107"/>
      <c r="AL449" s="107"/>
      <c r="AM449" s="112"/>
      <c r="AN449" s="112"/>
      <c r="AO449" s="112"/>
      <c r="AP449" s="112"/>
      <c r="AQ449" s="112"/>
      <c r="AR449" s="112"/>
      <c r="AS449" s="107"/>
      <c r="AT449" s="112"/>
      <c r="AU449" s="112"/>
      <c r="AV449" s="112"/>
      <c r="AW449" s="108"/>
      <c r="AX449" s="108"/>
      <c r="AY449" s="137"/>
      <c r="AZ449" s="14"/>
      <c r="BA449" s="14"/>
      <c r="BB449" s="14"/>
      <c r="BC449" s="14"/>
      <c r="BD449" s="14"/>
      <c r="BE449" s="14"/>
      <c r="BF449" s="14"/>
      <c r="BG449" s="140"/>
      <c r="BH449" s="108"/>
      <c r="BI449" s="14"/>
    </row>
    <row r="450" spans="1:61" ht="18" hidden="1" customHeight="1" x14ac:dyDescent="0.25">
      <c r="A450" s="113"/>
      <c r="B450" s="114"/>
      <c r="C450" s="115"/>
      <c r="D450" s="116"/>
      <c r="E450" s="114"/>
      <c r="F450" s="54"/>
      <c r="G450" s="55"/>
      <c r="I450" s="113"/>
      <c r="J450" s="114"/>
      <c r="K450" s="115"/>
      <c r="L450" s="116"/>
      <c r="M450" s="189"/>
      <c r="N450" s="190"/>
      <c r="O450" s="190"/>
      <c r="P450" s="191"/>
      <c r="Q450" s="54"/>
      <c r="R450" s="55"/>
      <c r="Y450" s="16"/>
      <c r="Z450" s="14"/>
      <c r="AA450" s="109"/>
      <c r="AB450" s="109"/>
      <c r="AC450" s="109"/>
      <c r="AD450" s="144"/>
      <c r="AE450" s="107"/>
      <c r="AF450" s="107"/>
      <c r="AG450" s="108"/>
      <c r="AH450" s="111"/>
      <c r="AI450" s="108"/>
      <c r="AJ450" s="108"/>
      <c r="AK450" s="107"/>
      <c r="AL450" s="107"/>
      <c r="AM450" s="112"/>
      <c r="AN450" s="112"/>
      <c r="AO450" s="112"/>
      <c r="AP450" s="112"/>
      <c r="AQ450" s="112"/>
      <c r="AR450" s="112"/>
      <c r="AS450" s="112"/>
      <c r="AT450" s="112"/>
      <c r="AU450" s="112"/>
      <c r="AV450" s="112"/>
      <c r="AW450" s="112"/>
      <c r="AX450" s="108"/>
      <c r="AY450" s="137"/>
      <c r="AZ450" s="14"/>
      <c r="BA450" s="14"/>
      <c r="BB450" s="14"/>
      <c r="BC450" s="14"/>
      <c r="BD450" s="14"/>
      <c r="BE450" s="14"/>
      <c r="BF450" s="14"/>
      <c r="BG450" s="140"/>
      <c r="BH450" s="108"/>
      <c r="BI450" s="14"/>
    </row>
    <row r="451" spans="1:61" ht="18" hidden="1" customHeight="1" x14ac:dyDescent="0.25">
      <c r="A451" s="113"/>
      <c r="B451" s="114"/>
      <c r="C451" s="118"/>
      <c r="D451" s="119"/>
      <c r="E451" s="114"/>
      <c r="F451" s="75"/>
      <c r="G451" s="76"/>
      <c r="I451" s="113"/>
      <c r="J451" s="114"/>
      <c r="K451" s="115"/>
      <c r="L451" s="116"/>
      <c r="M451" s="189"/>
      <c r="N451" s="190"/>
      <c r="O451" s="190"/>
      <c r="P451" s="191"/>
      <c r="Q451" s="54"/>
      <c r="R451" s="55"/>
      <c r="Y451" s="16"/>
      <c r="Z451" s="14"/>
      <c r="AA451" s="109"/>
      <c r="AB451" s="109"/>
      <c r="AC451" s="109"/>
      <c r="AD451" s="144"/>
      <c r="AE451" s="107"/>
      <c r="AF451" s="107"/>
      <c r="AG451" s="108"/>
      <c r="AH451" s="111"/>
      <c r="AI451" s="108"/>
      <c r="AJ451" s="108"/>
      <c r="AK451" s="107"/>
      <c r="AL451" s="107"/>
      <c r="AM451" s="112"/>
      <c r="AN451" s="112"/>
      <c r="AO451" s="112"/>
      <c r="AP451" s="112"/>
      <c r="AQ451" s="112"/>
      <c r="AR451" s="112"/>
      <c r="AS451" s="112"/>
      <c r="AT451" s="112"/>
      <c r="AU451" s="112"/>
      <c r="AV451" s="112"/>
      <c r="AW451" s="112"/>
      <c r="AX451" s="108"/>
      <c r="AY451" s="137"/>
      <c r="AZ451" s="14"/>
      <c r="BA451" s="14"/>
      <c r="BB451" s="14"/>
      <c r="BC451" s="14"/>
      <c r="BD451" s="14"/>
      <c r="BE451" s="14"/>
      <c r="BF451" s="14"/>
      <c r="BG451" s="140"/>
      <c r="BH451" s="108"/>
      <c r="BI451" s="14"/>
    </row>
    <row r="452" spans="1:61" ht="18" hidden="1" customHeight="1" x14ac:dyDescent="0.25">
      <c r="A452" s="113"/>
      <c r="B452" s="114"/>
      <c r="C452" s="118"/>
      <c r="D452" s="119"/>
      <c r="E452" s="114"/>
      <c r="F452" s="75"/>
      <c r="G452" s="76"/>
      <c r="I452" s="113"/>
      <c r="J452" s="114"/>
      <c r="K452" s="115"/>
      <c r="L452" s="116"/>
      <c r="M452" s="189"/>
      <c r="N452" s="190"/>
      <c r="O452" s="190"/>
      <c r="P452" s="191"/>
      <c r="Q452" s="54"/>
      <c r="R452" s="55"/>
      <c r="Y452" s="16"/>
      <c r="Z452" s="14"/>
      <c r="AA452" s="109"/>
      <c r="AB452" s="109"/>
      <c r="AC452" s="109"/>
      <c r="AD452" s="144"/>
      <c r="AE452" s="107"/>
      <c r="AF452" s="107"/>
      <c r="AG452" s="108"/>
      <c r="AH452" s="111"/>
      <c r="AI452" s="108"/>
      <c r="AJ452" s="108"/>
      <c r="AK452" s="107"/>
      <c r="AL452" s="107"/>
      <c r="AM452" s="112"/>
      <c r="AN452" s="112"/>
      <c r="AO452" s="112"/>
      <c r="AP452" s="112"/>
      <c r="AQ452" s="112"/>
      <c r="AR452" s="112"/>
      <c r="AS452" s="112"/>
      <c r="AT452" s="112"/>
      <c r="AU452" s="112"/>
      <c r="AV452" s="112"/>
      <c r="AW452" s="112"/>
      <c r="AX452" s="108"/>
      <c r="AY452" s="137"/>
      <c r="AZ452" s="14"/>
      <c r="BA452" s="14"/>
      <c r="BB452" s="14"/>
      <c r="BC452" s="14"/>
      <c r="BD452" s="14"/>
      <c r="BE452" s="14"/>
      <c r="BF452" s="14"/>
      <c r="BG452" s="140"/>
      <c r="BH452" s="108"/>
      <c r="BI452" s="14"/>
    </row>
    <row r="453" spans="1:61" ht="18" hidden="1" customHeight="1" x14ac:dyDescent="0.25">
      <c r="A453" s="113"/>
      <c r="B453" s="114"/>
      <c r="C453" s="118"/>
      <c r="D453" s="119"/>
      <c r="E453" s="114"/>
      <c r="F453" s="75"/>
      <c r="G453" s="76"/>
      <c r="I453" s="113"/>
      <c r="J453" s="114"/>
      <c r="K453" s="115"/>
      <c r="L453" s="116"/>
      <c r="M453" s="189"/>
      <c r="N453" s="190"/>
      <c r="O453" s="190"/>
      <c r="P453" s="191"/>
      <c r="Q453" s="54"/>
      <c r="R453" s="55"/>
      <c r="Y453" s="16"/>
      <c r="Z453" s="14"/>
      <c r="AA453" s="109"/>
      <c r="AB453" s="109"/>
      <c r="AC453" s="109"/>
      <c r="AD453" s="144"/>
      <c r="AE453" s="107"/>
      <c r="AF453" s="107"/>
      <c r="AG453" s="108"/>
      <c r="AH453" s="111"/>
      <c r="AI453" s="108"/>
      <c r="AJ453" s="108"/>
      <c r="AK453" s="107"/>
      <c r="AL453" s="107"/>
      <c r="AM453" s="112"/>
      <c r="AN453" s="112"/>
      <c r="AO453" s="112"/>
      <c r="AP453" s="112"/>
      <c r="AQ453" s="112"/>
      <c r="AR453" s="112"/>
      <c r="AS453" s="112"/>
      <c r="AT453" s="112"/>
      <c r="AU453" s="112"/>
      <c r="AV453" s="112"/>
      <c r="AW453" s="112"/>
      <c r="AX453" s="108"/>
      <c r="AY453" s="137"/>
      <c r="AZ453" s="14"/>
      <c r="BA453" s="14"/>
      <c r="BB453" s="14"/>
      <c r="BC453" s="14"/>
      <c r="BD453" s="14"/>
      <c r="BE453" s="14"/>
      <c r="BF453" s="14"/>
      <c r="BG453" s="140"/>
      <c r="BH453" s="108"/>
      <c r="BI453" s="14"/>
    </row>
    <row r="454" spans="1:61" ht="15" hidden="1" customHeight="1" x14ac:dyDescent="0.25">
      <c r="Y454" s="16"/>
      <c r="Z454" s="14"/>
      <c r="AA454" s="108"/>
      <c r="AB454" s="107"/>
      <c r="AC454" s="107"/>
      <c r="AD454" s="143"/>
      <c r="AE454" s="107"/>
      <c r="AF454" s="107"/>
      <c r="AG454" s="108"/>
      <c r="AH454" s="111"/>
      <c r="AI454" s="108"/>
      <c r="AJ454" s="108"/>
      <c r="AK454" s="107"/>
      <c r="AL454" s="107"/>
      <c r="AM454" s="112"/>
      <c r="AN454" s="112"/>
      <c r="AO454" s="112"/>
      <c r="AP454" s="112"/>
      <c r="AQ454" s="112"/>
      <c r="AR454" s="112"/>
      <c r="AS454" s="112"/>
      <c r="AT454" s="107"/>
      <c r="AU454" s="107"/>
      <c r="AV454" s="108"/>
      <c r="AW454" s="108"/>
      <c r="AX454" s="108"/>
      <c r="AY454" s="137"/>
      <c r="AZ454" s="14"/>
      <c r="BA454" s="14"/>
      <c r="BB454" s="14"/>
      <c r="BC454" s="14"/>
      <c r="BD454" s="14"/>
      <c r="BE454" s="14"/>
      <c r="BF454" s="14"/>
      <c r="BG454" s="140"/>
      <c r="BH454" s="108"/>
      <c r="BI454" s="14"/>
    </row>
    <row r="455" spans="1:61" ht="15" hidden="1" customHeight="1" x14ac:dyDescent="0.25">
      <c r="Y455" s="16"/>
      <c r="Z455" s="14"/>
      <c r="AA455" s="14"/>
      <c r="AB455" s="31"/>
      <c r="AC455" s="31"/>
      <c r="AD455" s="32"/>
      <c r="AE455" s="107"/>
      <c r="AF455" s="107"/>
      <c r="AG455" s="108"/>
      <c r="AH455" s="111"/>
      <c r="AI455" s="108"/>
      <c r="AJ455" s="108"/>
      <c r="AK455" s="107"/>
      <c r="AL455" s="107"/>
      <c r="AM455" s="112"/>
      <c r="AN455" s="112"/>
      <c r="AO455" s="112"/>
      <c r="AP455" s="112"/>
      <c r="AQ455" s="112"/>
      <c r="AR455" s="112"/>
      <c r="AS455" s="112"/>
      <c r="AT455" s="107"/>
      <c r="AU455" s="109"/>
      <c r="AV455" s="109"/>
      <c r="AW455" s="109"/>
      <c r="AX455" s="109"/>
      <c r="AY455" s="137"/>
      <c r="AZ455" s="14"/>
      <c r="BA455" s="14"/>
      <c r="BB455" s="14"/>
      <c r="BC455" s="14"/>
      <c r="BD455" s="14"/>
      <c r="BE455" s="14"/>
      <c r="BF455" s="14"/>
      <c r="BG455" s="140"/>
      <c r="BH455" s="108"/>
      <c r="BI455" s="14"/>
    </row>
    <row r="456" spans="1:61" ht="18" hidden="1" customHeight="1" x14ac:dyDescent="0.25">
      <c r="A456" s="206"/>
      <c r="B456" s="206"/>
      <c r="C456" s="206"/>
      <c r="D456" s="206"/>
      <c r="E456" s="206"/>
      <c r="F456" s="206"/>
      <c r="G456" s="206"/>
      <c r="H456" s="206"/>
      <c r="I456" s="206"/>
      <c r="J456" s="206"/>
      <c r="K456" s="206"/>
      <c r="L456" s="206"/>
      <c r="M456" s="206"/>
      <c r="N456" s="206"/>
      <c r="O456" s="206"/>
      <c r="P456" s="206"/>
      <c r="Q456" s="206"/>
      <c r="R456" s="206"/>
      <c r="S456" s="206"/>
      <c r="T456" s="206"/>
      <c r="U456" s="207"/>
      <c r="V456" s="207"/>
      <c r="W456" s="207"/>
      <c r="Y456" s="16"/>
      <c r="Z456" s="14"/>
      <c r="AA456" s="14"/>
      <c r="AB456" s="31"/>
      <c r="AC456" s="31"/>
      <c r="AD456" s="32"/>
      <c r="AE456" s="107"/>
      <c r="AF456" s="107"/>
      <c r="AG456" s="108"/>
      <c r="AH456" s="111"/>
      <c r="AI456" s="108"/>
      <c r="AJ456" s="108"/>
      <c r="AK456" s="107"/>
      <c r="AL456" s="107"/>
      <c r="AM456" s="112"/>
      <c r="AN456" s="112"/>
      <c r="AO456" s="112"/>
      <c r="AP456" s="112"/>
      <c r="AQ456" s="112"/>
      <c r="AR456" s="112"/>
      <c r="AS456" s="112"/>
      <c r="AT456" s="107"/>
      <c r="AU456" s="107"/>
      <c r="AV456" s="108"/>
      <c r="AW456" s="108"/>
      <c r="AX456" s="109"/>
      <c r="AY456" s="137"/>
      <c r="AZ456" s="14"/>
      <c r="BA456" s="14"/>
      <c r="BB456" s="14"/>
      <c r="BC456" s="14"/>
      <c r="BD456" s="14"/>
      <c r="BE456" s="14"/>
      <c r="BF456" s="14"/>
      <c r="BG456" s="140"/>
      <c r="BH456" s="108"/>
      <c r="BI456" s="14"/>
    </row>
    <row r="457" spans="1:61" ht="15" hidden="1" customHeight="1" x14ac:dyDescent="0.25">
      <c r="Y457" s="16"/>
      <c r="Z457" s="14"/>
      <c r="AA457" s="14"/>
      <c r="AB457" s="31"/>
      <c r="AC457" s="31"/>
      <c r="AD457" s="32"/>
      <c r="AE457" s="107"/>
      <c r="AF457" s="107"/>
      <c r="AG457" s="108"/>
      <c r="AH457" s="111"/>
      <c r="AI457" s="108"/>
      <c r="AJ457" s="108"/>
      <c r="AK457" s="107"/>
      <c r="AL457" s="107"/>
      <c r="AM457" s="112"/>
      <c r="AN457" s="112"/>
      <c r="AO457" s="112"/>
      <c r="AP457" s="112"/>
      <c r="AQ457" s="112"/>
      <c r="AR457" s="112"/>
      <c r="AS457" s="112"/>
      <c r="AT457" s="107"/>
      <c r="AU457" s="107"/>
      <c r="AV457" s="107"/>
      <c r="AW457" s="108"/>
      <c r="AX457" s="108"/>
      <c r="AY457" s="137"/>
      <c r="AZ457" s="14"/>
      <c r="BA457" s="14"/>
      <c r="BB457" s="14"/>
      <c r="BC457" s="14"/>
      <c r="BD457" s="14"/>
      <c r="BE457" s="14"/>
      <c r="BF457" s="14"/>
      <c r="BG457" s="140"/>
      <c r="BH457" s="108"/>
      <c r="BI457" s="14"/>
    </row>
    <row r="458" spans="1:61" ht="15" hidden="1" customHeight="1" x14ac:dyDescent="0.25">
      <c r="Y458" s="16"/>
      <c r="Z458" s="14"/>
      <c r="AA458" s="14"/>
      <c r="AB458" s="31"/>
      <c r="AC458" s="31"/>
      <c r="AD458" s="32"/>
      <c r="AE458" s="107"/>
      <c r="AF458" s="107"/>
      <c r="AG458" s="108"/>
      <c r="AH458" s="111"/>
      <c r="AI458" s="108"/>
      <c r="AJ458" s="108"/>
      <c r="AK458" s="107"/>
      <c r="AL458" s="107"/>
      <c r="AM458" s="112"/>
      <c r="AN458" s="112"/>
      <c r="AO458" s="112"/>
      <c r="AP458" s="112"/>
      <c r="AQ458" s="112"/>
      <c r="AR458" s="112"/>
      <c r="AS458" s="112"/>
      <c r="AT458" s="107"/>
      <c r="AU458" s="107"/>
      <c r="AV458" s="108"/>
      <c r="AW458" s="108"/>
      <c r="AX458" s="108"/>
      <c r="AY458" s="137"/>
      <c r="AZ458" s="14"/>
      <c r="BA458" s="14"/>
      <c r="BB458" s="14"/>
      <c r="BC458" s="14"/>
      <c r="BD458" s="14"/>
      <c r="BE458" s="14"/>
      <c r="BF458" s="14"/>
      <c r="BG458" s="140"/>
      <c r="BH458" s="108"/>
      <c r="BI458" s="14"/>
    </row>
    <row r="459" spans="1:61" ht="18" hidden="1" customHeight="1" x14ac:dyDescent="0.25">
      <c r="A459" s="120"/>
      <c r="B459" s="120"/>
      <c r="C459" s="200"/>
      <c r="D459" s="201"/>
      <c r="E459" s="120"/>
      <c r="F459" s="202"/>
      <c r="G459" s="203"/>
      <c r="H459" s="121"/>
      <c r="I459" s="120"/>
      <c r="J459" s="120"/>
      <c r="K459" s="200"/>
      <c r="L459" s="201"/>
      <c r="M459" s="204"/>
      <c r="N459" s="205"/>
      <c r="O459" s="205"/>
      <c r="P459" s="205"/>
      <c r="Q459" s="202"/>
      <c r="R459" s="203"/>
      <c r="Y459" s="16"/>
      <c r="Z459" s="14"/>
      <c r="AA459" s="108"/>
      <c r="AB459" s="107"/>
      <c r="AC459" s="107"/>
      <c r="AD459" s="143"/>
      <c r="AE459" s="107"/>
      <c r="AF459" s="107"/>
      <c r="AG459" s="108"/>
      <c r="AH459" s="111"/>
      <c r="AI459" s="108"/>
      <c r="AJ459" s="108"/>
      <c r="AK459" s="107"/>
      <c r="AL459" s="107"/>
      <c r="AM459" s="112"/>
      <c r="AN459" s="112"/>
      <c r="AO459" s="112"/>
      <c r="AP459" s="112"/>
      <c r="AQ459" s="112"/>
      <c r="AR459" s="112"/>
      <c r="AS459" s="112"/>
      <c r="AT459" s="107"/>
      <c r="AU459" s="107"/>
      <c r="AV459" s="108"/>
      <c r="AW459" s="109"/>
      <c r="AX459" s="109"/>
      <c r="AY459" s="137"/>
      <c r="AZ459" s="14"/>
      <c r="BA459" s="14"/>
      <c r="BB459" s="14"/>
      <c r="BC459" s="14"/>
      <c r="BD459" s="14"/>
      <c r="BE459" s="14"/>
      <c r="BF459" s="14"/>
      <c r="BG459" s="140"/>
      <c r="BH459" s="108"/>
      <c r="BI459" s="14"/>
    </row>
    <row r="460" spans="1:61" ht="18" hidden="1" customHeight="1" x14ac:dyDescent="0.25">
      <c r="A460" s="113"/>
      <c r="B460" s="114"/>
      <c r="C460" s="115"/>
      <c r="D460" s="116"/>
      <c r="E460" s="114"/>
      <c r="F460" s="54"/>
      <c r="G460" s="55"/>
      <c r="I460" s="113"/>
      <c r="J460" s="114"/>
      <c r="K460" s="115"/>
      <c r="L460" s="116"/>
      <c r="M460" s="189"/>
      <c r="N460" s="190"/>
      <c r="O460" s="190"/>
      <c r="P460" s="191"/>
      <c r="Q460" s="54"/>
      <c r="R460" s="55"/>
      <c r="Y460" s="16"/>
      <c r="Z460" s="14"/>
      <c r="AA460" s="109"/>
      <c r="AB460" s="109"/>
      <c r="AC460" s="109"/>
      <c r="AD460" s="144"/>
      <c r="AE460" s="107"/>
      <c r="AF460" s="107"/>
      <c r="AG460" s="108"/>
      <c r="AH460" s="111"/>
      <c r="AI460" s="108"/>
      <c r="AJ460" s="108"/>
      <c r="AK460" s="107"/>
      <c r="AL460" s="107"/>
      <c r="AM460" s="112"/>
      <c r="AN460" s="112"/>
      <c r="AO460" s="112"/>
      <c r="AP460" s="112"/>
      <c r="AQ460" s="112"/>
      <c r="AR460" s="112"/>
      <c r="AS460" s="112"/>
      <c r="AT460" s="107"/>
      <c r="AU460" s="107"/>
      <c r="AV460" s="109"/>
      <c r="AW460" s="109"/>
      <c r="AX460" s="109"/>
      <c r="AY460" s="137"/>
      <c r="AZ460" s="14"/>
      <c r="BA460" s="14"/>
      <c r="BB460" s="14"/>
      <c r="BC460" s="14"/>
      <c r="BD460" s="14"/>
      <c r="BE460" s="14"/>
      <c r="BF460" s="14"/>
      <c r="BG460" s="140"/>
      <c r="BH460" s="108"/>
      <c r="BI460" s="14"/>
    </row>
    <row r="461" spans="1:61" ht="18" hidden="1" customHeight="1" x14ac:dyDescent="0.25">
      <c r="A461" s="113"/>
      <c r="B461" s="114"/>
      <c r="C461" s="118"/>
      <c r="D461" s="119"/>
      <c r="E461" s="114"/>
      <c r="F461" s="75"/>
      <c r="G461" s="76"/>
      <c r="I461" s="113"/>
      <c r="J461" s="114"/>
      <c r="K461" s="115"/>
      <c r="L461" s="116"/>
      <c r="M461" s="189"/>
      <c r="N461" s="190"/>
      <c r="O461" s="190"/>
      <c r="P461" s="191"/>
      <c r="Q461" s="54"/>
      <c r="R461" s="55"/>
      <c r="Y461" s="16"/>
      <c r="Z461" s="14"/>
      <c r="AA461" s="109"/>
      <c r="AB461" s="109"/>
      <c r="AC461" s="109"/>
      <c r="AD461" s="144"/>
      <c r="AE461" s="107"/>
      <c r="AF461" s="107"/>
      <c r="AG461" s="108"/>
      <c r="AH461" s="111"/>
      <c r="AI461" s="108"/>
      <c r="AJ461" s="108"/>
      <c r="AK461" s="107"/>
      <c r="AL461" s="107"/>
      <c r="AM461" s="112"/>
      <c r="AN461" s="112"/>
      <c r="AO461" s="112"/>
      <c r="AP461" s="112"/>
      <c r="AQ461" s="112"/>
      <c r="AR461" s="112"/>
      <c r="AS461" s="112"/>
      <c r="AT461" s="107"/>
      <c r="AU461" s="107"/>
      <c r="AV461" s="108"/>
      <c r="AW461" s="108"/>
      <c r="AX461" s="108"/>
      <c r="AY461" s="137"/>
      <c r="AZ461" s="14"/>
      <c r="BA461" s="14"/>
      <c r="BB461" s="14"/>
      <c r="BC461" s="14"/>
      <c r="BD461" s="14"/>
      <c r="BE461" s="14"/>
      <c r="BF461" s="14"/>
      <c r="BG461" s="140"/>
      <c r="BH461" s="108"/>
      <c r="BI461" s="14"/>
    </row>
    <row r="462" spans="1:61" ht="15" hidden="1" customHeight="1" x14ac:dyDescent="0.25">
      <c r="Y462" s="16"/>
      <c r="Z462" s="14"/>
      <c r="AA462" s="108"/>
      <c r="AB462" s="107"/>
      <c r="AC462" s="107"/>
      <c r="AD462" s="143"/>
      <c r="AE462" s="108"/>
      <c r="AF462" s="107"/>
      <c r="AG462" s="108"/>
      <c r="AH462" s="108"/>
      <c r="AI462" s="108"/>
      <c r="AJ462" s="108"/>
      <c r="AK462" s="107"/>
      <c r="AL462" s="107"/>
      <c r="AM462" s="112"/>
      <c r="AN462" s="112"/>
      <c r="AO462" s="112"/>
      <c r="AP462" s="112"/>
      <c r="AQ462" s="112"/>
      <c r="AR462" s="112"/>
      <c r="AS462" s="112"/>
      <c r="AT462" s="107"/>
      <c r="AU462" s="107"/>
      <c r="AV462" s="108"/>
      <c r="AW462" s="108"/>
      <c r="AX462" s="108"/>
      <c r="AY462" s="137"/>
      <c r="AZ462" s="14"/>
      <c r="BA462" s="14"/>
      <c r="BB462" s="14"/>
      <c r="BC462" s="14"/>
      <c r="BD462" s="14"/>
      <c r="BE462" s="14"/>
      <c r="BF462" s="14"/>
      <c r="BG462" s="140"/>
      <c r="BH462" s="108"/>
      <c r="BI462" s="14"/>
    </row>
    <row r="463" spans="1:61" ht="15" hidden="1" customHeight="1" x14ac:dyDescent="0.25">
      <c r="Y463" s="16"/>
      <c r="Z463" s="14"/>
      <c r="AA463" s="14"/>
      <c r="AB463" s="31"/>
      <c r="AC463" s="31"/>
      <c r="AD463" s="32"/>
      <c r="AE463" s="108"/>
      <c r="AF463" s="107"/>
      <c r="AG463" s="108"/>
      <c r="AH463" s="108"/>
      <c r="AI463" s="108"/>
      <c r="AJ463" s="108"/>
      <c r="AK463" s="107"/>
      <c r="AL463" s="107"/>
      <c r="AM463" s="112"/>
      <c r="AN463" s="112"/>
      <c r="AO463" s="112"/>
      <c r="AP463" s="112"/>
      <c r="AQ463" s="112"/>
      <c r="AR463" s="112"/>
      <c r="AS463" s="112"/>
      <c r="AT463" s="107"/>
      <c r="AU463" s="107"/>
      <c r="AV463" s="109"/>
      <c r="AW463" s="109"/>
      <c r="AX463" s="109"/>
      <c r="AY463" s="137"/>
      <c r="AZ463" s="14"/>
      <c r="BA463" s="14"/>
      <c r="BB463" s="14"/>
      <c r="BC463" s="14"/>
      <c r="BD463" s="14"/>
      <c r="BE463" s="14"/>
      <c r="BF463" s="14"/>
      <c r="BG463" s="140"/>
      <c r="BH463" s="108"/>
      <c r="BI463" s="14"/>
    </row>
    <row r="464" spans="1:61" ht="18" hidden="1" customHeight="1" x14ac:dyDescent="0.25">
      <c r="A464" s="211"/>
      <c r="B464" s="211"/>
      <c r="C464" s="211"/>
      <c r="D464" s="211"/>
      <c r="E464" s="211"/>
      <c r="F464" s="211"/>
      <c r="G464" s="211"/>
      <c r="H464" s="211"/>
      <c r="I464" s="211"/>
      <c r="J464" s="211"/>
      <c r="K464" s="211"/>
      <c r="L464" s="211"/>
      <c r="M464" s="211"/>
      <c r="N464" s="211"/>
      <c r="O464" s="211"/>
      <c r="P464" s="211"/>
      <c r="Q464" s="211"/>
      <c r="R464" s="211"/>
      <c r="S464" s="211"/>
      <c r="T464" s="211"/>
      <c r="U464" s="182"/>
      <c r="V464" s="182"/>
      <c r="W464" s="182"/>
      <c r="Y464" s="16"/>
      <c r="Z464" s="14"/>
      <c r="AA464" s="14"/>
      <c r="AB464" s="31"/>
      <c r="AC464" s="31"/>
      <c r="AD464" s="32"/>
      <c r="AE464" s="108"/>
      <c r="AF464" s="107"/>
      <c r="AG464" s="108"/>
      <c r="AH464" s="108"/>
      <c r="AI464" s="108"/>
      <c r="AJ464" s="108"/>
      <c r="AK464" s="107"/>
      <c r="AL464" s="107"/>
      <c r="AM464" s="112"/>
      <c r="AN464" s="112"/>
      <c r="AO464" s="112"/>
      <c r="AP464" s="112"/>
      <c r="AQ464" s="112"/>
      <c r="AR464" s="112"/>
      <c r="AS464" s="112"/>
      <c r="AT464" s="107"/>
      <c r="AU464" s="107"/>
      <c r="AV464" s="108"/>
      <c r="AW464" s="109"/>
      <c r="AX464" s="109"/>
      <c r="AY464" s="137"/>
      <c r="AZ464" s="14"/>
      <c r="BA464" s="14"/>
      <c r="BB464" s="14"/>
      <c r="BC464" s="14"/>
      <c r="BD464" s="14"/>
      <c r="BE464" s="14"/>
      <c r="BF464" s="14"/>
      <c r="BG464" s="140"/>
      <c r="BH464" s="108"/>
      <c r="BI464" s="14"/>
    </row>
    <row r="465" spans="1:61" ht="15" hidden="1" customHeight="1" x14ac:dyDescent="0.25">
      <c r="Y465" s="16"/>
      <c r="Z465" s="14"/>
      <c r="AA465" s="14"/>
      <c r="AB465" s="31"/>
      <c r="AC465" s="31"/>
      <c r="AD465" s="32"/>
      <c r="AE465" s="108"/>
      <c r="AF465" s="107"/>
      <c r="AG465" s="108"/>
      <c r="AH465" s="108"/>
      <c r="AI465" s="108"/>
      <c r="AJ465" s="108"/>
      <c r="AK465" s="107"/>
      <c r="AL465" s="107"/>
      <c r="AM465" s="112"/>
      <c r="AN465" s="112"/>
      <c r="AO465" s="112"/>
      <c r="AP465" s="112"/>
      <c r="AQ465" s="112"/>
      <c r="AR465" s="112"/>
      <c r="AS465" s="112"/>
      <c r="AT465" s="107"/>
      <c r="AU465" s="107"/>
      <c r="AV465" s="108"/>
      <c r="AW465" s="108"/>
      <c r="AX465" s="108"/>
      <c r="AY465" s="137"/>
      <c r="AZ465" s="14"/>
      <c r="BA465" s="14"/>
      <c r="BB465" s="14"/>
      <c r="BC465" s="14"/>
      <c r="BD465" s="14"/>
      <c r="BE465" s="14"/>
      <c r="BF465" s="14"/>
      <c r="BG465" s="140"/>
      <c r="BH465" s="108"/>
      <c r="BI465" s="14"/>
    </row>
    <row r="466" spans="1:61" ht="15" hidden="1" customHeight="1" x14ac:dyDescent="0.25">
      <c r="Y466" s="16"/>
      <c r="Z466" s="14"/>
      <c r="AA466" s="14"/>
      <c r="AB466" s="31"/>
      <c r="AC466" s="31"/>
      <c r="AD466" s="32"/>
      <c r="AE466" s="14"/>
      <c r="AF466" s="16"/>
      <c r="AG466" s="14"/>
      <c r="AH466" s="14"/>
      <c r="AI466" s="14"/>
      <c r="AJ466" s="14"/>
      <c r="AK466" s="16"/>
      <c r="AL466" s="107"/>
      <c r="AM466" s="112"/>
      <c r="AN466" s="112"/>
      <c r="AO466" s="112"/>
      <c r="AP466" s="112"/>
      <c r="AQ466" s="112"/>
      <c r="AR466" s="112"/>
      <c r="AS466" s="112"/>
      <c r="AT466" s="107"/>
      <c r="AU466" s="107"/>
      <c r="AV466" s="108"/>
      <c r="AW466" s="108"/>
      <c r="AX466" s="108"/>
      <c r="AY466" s="137"/>
      <c r="AZ466" s="14"/>
      <c r="BA466" s="14"/>
      <c r="BB466" s="14"/>
      <c r="BC466" s="14"/>
      <c r="BD466" s="14"/>
      <c r="BE466" s="14"/>
      <c r="BF466" s="14"/>
      <c r="BG466" s="140"/>
      <c r="BH466" s="108"/>
      <c r="BI466" s="14"/>
    </row>
    <row r="467" spans="1:61" ht="18" hidden="1" customHeight="1" x14ac:dyDescent="0.25">
      <c r="A467" s="122"/>
      <c r="B467" s="122"/>
      <c r="C467" s="212"/>
      <c r="D467" s="213"/>
      <c r="E467" s="122"/>
      <c r="F467" s="214"/>
      <c r="G467" s="215"/>
      <c r="I467" s="122"/>
      <c r="J467" s="122"/>
      <c r="K467" s="212"/>
      <c r="L467" s="213"/>
      <c r="M467" s="216"/>
      <c r="N467" s="217"/>
      <c r="O467" s="217"/>
      <c r="P467" s="217"/>
      <c r="Q467" s="214"/>
      <c r="R467" s="215"/>
      <c r="Y467" s="16"/>
      <c r="Z467" s="14"/>
      <c r="AA467" s="108"/>
      <c r="AB467" s="107"/>
      <c r="AC467" s="107"/>
      <c r="AD467" s="108"/>
      <c r="AE467" s="14"/>
      <c r="AF467" s="16"/>
      <c r="AG467" s="14"/>
      <c r="AH467" s="14"/>
      <c r="AI467" s="14"/>
      <c r="AJ467" s="14"/>
      <c r="AK467" s="16"/>
      <c r="AL467" s="107"/>
      <c r="AM467" s="112"/>
      <c r="AN467" s="112"/>
      <c r="AO467" s="112"/>
      <c r="AP467" s="112"/>
      <c r="AQ467" s="112"/>
      <c r="AR467" s="112"/>
      <c r="AS467" s="112"/>
      <c r="AT467" s="107"/>
      <c r="AU467" s="107"/>
      <c r="AV467" s="108"/>
      <c r="AW467" s="108"/>
      <c r="AX467" s="109"/>
      <c r="AY467" s="137"/>
      <c r="AZ467" s="14"/>
      <c r="BA467" s="14"/>
      <c r="BB467" s="14"/>
      <c r="BC467" s="14"/>
      <c r="BD467" s="14"/>
      <c r="BE467" s="14"/>
      <c r="BF467" s="14"/>
      <c r="BG467" s="140"/>
      <c r="BH467" s="108"/>
      <c r="BI467" s="14"/>
    </row>
    <row r="468" spans="1:61" ht="18" hidden="1" customHeight="1" x14ac:dyDescent="0.25">
      <c r="A468" s="123"/>
      <c r="B468" s="114"/>
      <c r="C468" s="115"/>
      <c r="D468" s="116"/>
      <c r="E468" s="114"/>
      <c r="F468" s="54"/>
      <c r="G468" s="55"/>
      <c r="I468" s="123"/>
      <c r="J468" s="114"/>
      <c r="K468" s="115"/>
      <c r="L468" s="116"/>
      <c r="M468" s="189"/>
      <c r="N468" s="190"/>
      <c r="O468" s="190"/>
      <c r="P468" s="191"/>
      <c r="Q468" s="54"/>
      <c r="R468" s="55"/>
      <c r="Y468" s="16"/>
      <c r="Z468" s="14"/>
      <c r="AA468" s="109"/>
      <c r="AB468" s="109"/>
      <c r="AC468" s="109"/>
      <c r="AD468" s="117"/>
      <c r="AE468" s="14"/>
      <c r="AF468" s="16"/>
      <c r="AG468" s="14"/>
      <c r="AH468" s="14"/>
      <c r="AI468" s="14"/>
      <c r="AJ468" s="14"/>
      <c r="AK468" s="16"/>
      <c r="AL468" s="107"/>
      <c r="AM468" s="112"/>
      <c r="AN468" s="112"/>
      <c r="AO468" s="112"/>
      <c r="AP468" s="112"/>
      <c r="AQ468" s="112"/>
      <c r="AR468" s="112"/>
      <c r="AS468" s="112"/>
      <c r="AT468" s="107"/>
      <c r="AU468" s="109"/>
      <c r="AV468" s="109"/>
      <c r="AW468" s="109"/>
      <c r="AX468" s="109"/>
      <c r="AY468" s="137"/>
      <c r="AZ468" s="14"/>
      <c r="BA468" s="14"/>
      <c r="BB468" s="14"/>
      <c r="BC468" s="14"/>
      <c r="BD468" s="14"/>
      <c r="BE468" s="14"/>
      <c r="BF468" s="14"/>
      <c r="BG468" s="140"/>
      <c r="BH468" s="108"/>
      <c r="BI468" s="14"/>
    </row>
    <row r="469" spans="1:61" ht="18" hidden="1" customHeight="1" x14ac:dyDescent="0.25">
      <c r="A469" s="123"/>
      <c r="B469" s="114"/>
      <c r="C469" s="118"/>
      <c r="D469" s="119"/>
      <c r="E469" s="114"/>
      <c r="F469" s="75"/>
      <c r="G469" s="76"/>
      <c r="J469" s="124"/>
      <c r="M469" s="208"/>
      <c r="N469" s="209"/>
      <c r="O469" s="209"/>
      <c r="P469" s="210"/>
      <c r="Y469" s="16"/>
      <c r="Z469" s="14"/>
      <c r="AA469" s="109"/>
      <c r="AB469" s="109"/>
      <c r="AC469" s="125"/>
      <c r="AD469" s="126"/>
      <c r="AE469" s="14"/>
      <c r="AF469" s="16"/>
      <c r="AG469" s="14"/>
      <c r="AH469" s="14"/>
      <c r="AI469" s="14"/>
      <c r="AJ469" s="14"/>
      <c r="AK469" s="16"/>
      <c r="AL469" s="107"/>
      <c r="AM469" s="112"/>
      <c r="AN469" s="112"/>
      <c r="AO469" s="112"/>
      <c r="AP469" s="112"/>
      <c r="AQ469" s="112"/>
      <c r="AR469" s="112"/>
      <c r="AS469" s="112"/>
      <c r="AT469" s="107"/>
      <c r="AU469" s="107"/>
      <c r="AV469" s="108"/>
      <c r="AW469" s="108"/>
      <c r="AX469" s="108"/>
      <c r="AY469" s="137"/>
      <c r="AZ469" s="14"/>
      <c r="BA469" s="14"/>
      <c r="BB469" s="14"/>
      <c r="BC469" s="14"/>
      <c r="BD469" s="14"/>
      <c r="BE469" s="14"/>
      <c r="BF469" s="14"/>
      <c r="BG469" s="140"/>
      <c r="BH469" s="108"/>
      <c r="BI469" s="14"/>
    </row>
    <row r="470" spans="1:61" ht="18" hidden="1" customHeight="1" x14ac:dyDescent="0.25">
      <c r="Y470" s="16"/>
      <c r="Z470" s="14"/>
      <c r="AA470" s="108"/>
      <c r="AB470" s="107"/>
      <c r="AC470" s="125"/>
      <c r="AD470" s="108"/>
      <c r="AE470" s="14"/>
      <c r="AF470" s="16"/>
      <c r="AG470" s="14"/>
      <c r="AH470" s="14"/>
      <c r="AI470" s="14"/>
      <c r="AJ470" s="14"/>
      <c r="AK470" s="16"/>
      <c r="AL470" s="107"/>
      <c r="AM470" s="112"/>
      <c r="AN470" s="112"/>
      <c r="AO470" s="112"/>
      <c r="AP470" s="108"/>
      <c r="AQ470" s="108"/>
      <c r="AR470" s="108"/>
      <c r="AS470" s="107"/>
      <c r="AT470" s="109"/>
      <c r="AU470" s="109"/>
      <c r="AV470" s="109"/>
      <c r="AW470" s="109"/>
      <c r="AX470" s="109"/>
      <c r="AY470" s="137"/>
      <c r="AZ470" s="14"/>
      <c r="BA470" s="14"/>
      <c r="BB470" s="14"/>
      <c r="BC470" s="14"/>
      <c r="BD470" s="14"/>
      <c r="BE470" s="14"/>
      <c r="BF470" s="14"/>
      <c r="BG470" s="140"/>
      <c r="BH470" s="108"/>
      <c r="BI470" s="14"/>
    </row>
    <row r="471" spans="1:61" ht="18" customHeight="1" x14ac:dyDescent="0.25">
      <c r="Y471" s="16"/>
      <c r="Z471" s="14"/>
      <c r="AA471" s="14"/>
      <c r="AB471" s="31"/>
      <c r="AC471" s="31"/>
      <c r="AD471" s="32"/>
      <c r="AE471" s="14"/>
      <c r="AF471" s="16"/>
      <c r="AG471" s="14"/>
      <c r="AH471" s="14"/>
      <c r="AI471" s="14"/>
      <c r="AJ471" s="14"/>
      <c r="AK471" s="16"/>
      <c r="AL471" s="107" t="s">
        <v>126</v>
      </c>
      <c r="AM471" s="112" t="s">
        <v>22</v>
      </c>
      <c r="AN471" s="112" t="s">
        <v>22</v>
      </c>
      <c r="AO471" s="112" t="s">
        <v>22</v>
      </c>
      <c r="AP471" s="108" t="str">
        <f>IF(AI452=0,"",AH452)</f>
        <v/>
      </c>
      <c r="AQ471" s="109">
        <f>AB440</f>
        <v>0</v>
      </c>
      <c r="AR471" s="109">
        <f>AC441</f>
        <v>0</v>
      </c>
      <c r="AS471" s="109">
        <f>AC442</f>
        <v>0</v>
      </c>
      <c r="AT471" s="109">
        <f>AC450</f>
        <v>0</v>
      </c>
      <c r="AU471" s="109">
        <f>AC450</f>
        <v>0</v>
      </c>
      <c r="AV471" s="109">
        <f>AC450</f>
        <v>0</v>
      </c>
      <c r="AW471" s="109">
        <f>AC450</f>
        <v>0</v>
      </c>
      <c r="AX471" s="109">
        <f>AC450</f>
        <v>0</v>
      </c>
      <c r="AY471" s="137"/>
      <c r="AZ471" s="14"/>
      <c r="BA471" s="14"/>
      <c r="BB471" s="14"/>
      <c r="BC471" s="14"/>
      <c r="BD471" s="14"/>
      <c r="BE471" s="14"/>
      <c r="BF471" s="14"/>
      <c r="BG471" s="140"/>
      <c r="BH471" s="108"/>
      <c r="BI471" s="14"/>
    </row>
    <row r="472" spans="1:61" ht="18" hidden="1" customHeight="1" x14ac:dyDescent="0.25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6"/>
      <c r="Z472" s="14"/>
      <c r="AA472" s="14"/>
      <c r="AB472" s="31"/>
      <c r="AC472" s="31"/>
      <c r="AD472" s="32"/>
      <c r="AE472" s="14"/>
      <c r="AF472" s="16"/>
      <c r="AG472" s="14"/>
      <c r="AH472" s="14"/>
      <c r="AI472" s="14"/>
      <c r="AJ472" s="14"/>
      <c r="AK472" s="16"/>
      <c r="AL472" s="107" t="s">
        <v>127</v>
      </c>
      <c r="AM472" s="112" t="s">
        <v>22</v>
      </c>
      <c r="AN472" s="112" t="s">
        <v>22</v>
      </c>
      <c r="AO472" s="112" t="s">
        <v>22</v>
      </c>
      <c r="AP472" s="108" t="str">
        <f>IF(AI451=0,"",AH451)</f>
        <v/>
      </c>
      <c r="AQ472" s="108" t="str">
        <f>IF(AI442=0,"",AH442)</f>
        <v/>
      </c>
      <c r="AR472" s="109">
        <f>AB440</f>
        <v>0</v>
      </c>
      <c r="AS472" s="109">
        <f>AB441</f>
        <v>0</v>
      </c>
      <c r="AT472" s="109">
        <f>AB451</f>
        <v>0</v>
      </c>
      <c r="AU472" s="109">
        <f>AB451</f>
        <v>0</v>
      </c>
      <c r="AV472" s="109">
        <f>AB451</f>
        <v>0</v>
      </c>
      <c r="AW472" s="109">
        <f>AB451</f>
        <v>0</v>
      </c>
      <c r="AX472" s="109">
        <f>AB451</f>
        <v>0</v>
      </c>
      <c r="AY472" s="137"/>
      <c r="AZ472" s="14"/>
      <c r="BA472" s="14"/>
      <c r="BB472" s="14"/>
      <c r="BC472" s="14"/>
      <c r="BD472" s="14"/>
      <c r="BE472" s="14"/>
      <c r="BF472" s="14"/>
      <c r="BG472" s="140"/>
      <c r="BH472" s="108"/>
      <c r="BI472" s="14"/>
    </row>
    <row r="473" spans="1:61" ht="18" hidden="1" customHeight="1" x14ac:dyDescent="0.25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6"/>
      <c r="Z473" s="14"/>
      <c r="AA473" s="14"/>
      <c r="AB473" s="31"/>
      <c r="AC473" s="31"/>
      <c r="AD473" s="32"/>
      <c r="AE473" s="14"/>
      <c r="AF473" s="16"/>
      <c r="AG473" s="14"/>
      <c r="AH473" s="14"/>
      <c r="AI473" s="14"/>
      <c r="AJ473" s="14"/>
      <c r="AK473" s="16"/>
      <c r="AL473" s="107" t="s">
        <v>128</v>
      </c>
      <c r="AM473" s="112" t="s">
        <v>22</v>
      </c>
      <c r="AN473" s="112" t="s">
        <v>22</v>
      </c>
      <c r="AO473" s="112" t="s">
        <v>22</v>
      </c>
      <c r="AP473" s="108" t="str">
        <f>IF(AI441=0,"",AH441)</f>
        <v/>
      </c>
      <c r="AQ473" s="108" t="str">
        <f>IF(AI441=0,"",AH441)</f>
        <v/>
      </c>
      <c r="AR473" s="108" t="str">
        <f>IF(AI441=0,"",AH441)</f>
        <v/>
      </c>
      <c r="AS473" s="109">
        <f>AC440</f>
        <v>0</v>
      </c>
      <c r="AT473" s="109">
        <f>AC451</f>
        <v>0</v>
      </c>
      <c r="AU473" s="109">
        <f>AC451</f>
        <v>0</v>
      </c>
      <c r="AV473" s="109">
        <f>AC451</f>
        <v>0</v>
      </c>
      <c r="AW473" s="109">
        <f>AC451</f>
        <v>0</v>
      </c>
      <c r="AX473" s="109">
        <f>AC451</f>
        <v>0</v>
      </c>
      <c r="AY473" s="137"/>
      <c r="AZ473" s="14"/>
      <c r="BA473" s="14"/>
      <c r="BB473" s="14"/>
      <c r="BC473" s="14"/>
      <c r="BD473" s="14"/>
      <c r="BE473" s="14"/>
      <c r="BF473" s="14"/>
      <c r="BG473" s="140"/>
      <c r="BH473" s="108"/>
      <c r="BI473" s="14"/>
    </row>
    <row r="474" spans="1:61" ht="18" hidden="1" customHeight="1" x14ac:dyDescent="0.25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6"/>
      <c r="Z474" s="14"/>
      <c r="AA474" s="14"/>
      <c r="AB474" s="31"/>
      <c r="AC474" s="31"/>
      <c r="AD474" s="32"/>
      <c r="AE474" s="14"/>
      <c r="AF474" s="16"/>
      <c r="AG474" s="14"/>
      <c r="AH474" s="14"/>
      <c r="AI474" s="14"/>
      <c r="AJ474" s="14"/>
      <c r="AK474" s="16"/>
      <c r="AL474" s="107" t="s">
        <v>129</v>
      </c>
      <c r="AM474" s="112" t="s">
        <v>22</v>
      </c>
      <c r="AN474" s="112" t="s">
        <v>22</v>
      </c>
      <c r="AO474" s="112" t="s">
        <v>22</v>
      </c>
      <c r="AP474" s="108" t="str">
        <f>IF(AI440=0,"",AH440)</f>
        <v/>
      </c>
      <c r="AQ474" s="108" t="str">
        <f>IF(AI440=0,"",AH440)</f>
        <v/>
      </c>
      <c r="AR474" s="108" t="str">
        <f>IF(AI440=0,"",AH440)</f>
        <v/>
      </c>
      <c r="AS474" s="109">
        <f>AB440</f>
        <v>0</v>
      </c>
      <c r="AT474" s="109">
        <f>AB452</f>
        <v>0</v>
      </c>
      <c r="AU474" s="109">
        <f>AB452</f>
        <v>0</v>
      </c>
      <c r="AV474" s="109">
        <f>AB452</f>
        <v>0</v>
      </c>
      <c r="AW474" s="109">
        <f>AB452</f>
        <v>0</v>
      </c>
      <c r="AX474" s="109">
        <f>AB452</f>
        <v>0</v>
      </c>
      <c r="AY474" s="137"/>
      <c r="AZ474" s="14"/>
      <c r="BA474" s="14"/>
      <c r="BB474" s="14"/>
      <c r="BC474" s="14"/>
      <c r="BD474" s="14"/>
      <c r="BE474" s="14"/>
      <c r="BF474" s="14"/>
      <c r="BG474" s="140"/>
      <c r="BH474" s="108"/>
      <c r="BI474" s="14"/>
    </row>
    <row r="475" spans="1:61" ht="18" hidden="1" customHeight="1" x14ac:dyDescent="0.25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6"/>
      <c r="Z475" s="14"/>
      <c r="AA475" s="14"/>
      <c r="AB475" s="31"/>
      <c r="AC475" s="31"/>
      <c r="AD475" s="32"/>
      <c r="AE475" s="14"/>
      <c r="AF475" s="16"/>
      <c r="AG475" s="14"/>
      <c r="AH475" s="14"/>
      <c r="AI475" s="14"/>
      <c r="AJ475" s="14"/>
      <c r="AK475" s="16"/>
      <c r="AL475" s="107" t="s">
        <v>130</v>
      </c>
      <c r="AM475" s="112" t="s">
        <v>22</v>
      </c>
      <c r="AN475" s="112" t="s">
        <v>22</v>
      </c>
      <c r="AO475" s="112" t="s">
        <v>22</v>
      </c>
      <c r="AP475" s="108" t="str">
        <f>IF(AI450=0,"",AH450)</f>
        <v/>
      </c>
      <c r="AQ475" s="108" t="str">
        <f>IF(AI450=0,"",AH450)</f>
        <v/>
      </c>
      <c r="AR475" s="109">
        <f>AC440</f>
        <v>0</v>
      </c>
      <c r="AS475" s="109">
        <f>AC441</f>
        <v>0</v>
      </c>
      <c r="AT475" s="109">
        <f>AC452</f>
        <v>0</v>
      </c>
      <c r="AU475" s="109">
        <f>AC452</f>
        <v>0</v>
      </c>
      <c r="AV475" s="109">
        <f>AC452</f>
        <v>0</v>
      </c>
      <c r="AW475" s="109">
        <f>AC452</f>
        <v>0</v>
      </c>
      <c r="AX475" s="109">
        <f>AC452</f>
        <v>0</v>
      </c>
      <c r="AY475" s="137"/>
      <c r="AZ475" s="14"/>
      <c r="BA475" s="14"/>
      <c r="BB475" s="14"/>
      <c r="BC475" s="14"/>
      <c r="BD475" s="14"/>
      <c r="BE475" s="14"/>
      <c r="BF475" s="14"/>
      <c r="BG475" s="140"/>
      <c r="BH475" s="108"/>
      <c r="BI475" s="14"/>
    </row>
    <row r="476" spans="1:61" hidden="1" x14ac:dyDescent="0.25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6"/>
      <c r="Z476" s="14"/>
      <c r="AA476" s="14"/>
      <c r="AB476" s="31"/>
      <c r="AC476" s="31"/>
      <c r="AD476" s="32"/>
      <c r="AE476" s="14"/>
      <c r="AF476" s="16"/>
      <c r="AG476" s="14"/>
      <c r="AH476" s="14"/>
      <c r="AI476" s="14"/>
      <c r="AJ476" s="14"/>
      <c r="AK476" s="16"/>
      <c r="AL476" s="107" t="s">
        <v>131</v>
      </c>
      <c r="AM476" s="112" t="s">
        <v>22</v>
      </c>
      <c r="AN476" s="112" t="s">
        <v>22</v>
      </c>
      <c r="AO476" s="112" t="s">
        <v>22</v>
      </c>
      <c r="AP476" s="108" t="str">
        <f>IF(AI453=0,"",AH453)</f>
        <v/>
      </c>
      <c r="AQ476" s="109">
        <f>AC440</f>
        <v>0</v>
      </c>
      <c r="AR476" s="109">
        <f>AB441</f>
        <v>0</v>
      </c>
      <c r="AS476" s="109">
        <f>AB442</f>
        <v>0</v>
      </c>
      <c r="AT476" s="109">
        <f>AB453</f>
        <v>0</v>
      </c>
      <c r="AU476" s="109">
        <f>AB453</f>
        <v>0</v>
      </c>
      <c r="AV476" s="109">
        <f>AB453</f>
        <v>0</v>
      </c>
      <c r="AW476" s="109">
        <f>AB453</f>
        <v>0</v>
      </c>
      <c r="AX476" s="109">
        <f>AB453</f>
        <v>0</v>
      </c>
      <c r="AY476" s="137"/>
      <c r="AZ476" s="14"/>
      <c r="BA476" s="14"/>
      <c r="BB476" s="14"/>
      <c r="BC476" s="14"/>
      <c r="BD476" s="14"/>
      <c r="BE476" s="14"/>
      <c r="BF476" s="14"/>
      <c r="BG476" s="140"/>
      <c r="BH476" s="108"/>
      <c r="BI476" s="14"/>
    </row>
    <row r="477" spans="1:61" hidden="1" x14ac:dyDescent="0.25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6"/>
      <c r="Z477" s="14"/>
      <c r="AA477" s="14"/>
      <c r="AB477" s="31"/>
      <c r="AC477" s="31"/>
      <c r="AD477" s="32"/>
      <c r="AE477" s="14"/>
      <c r="AF477" s="16"/>
      <c r="AG477" s="14"/>
      <c r="AH477" s="14"/>
      <c r="AI477" s="14"/>
      <c r="AJ477" s="14"/>
      <c r="AK477" s="16"/>
      <c r="AL477" s="127" t="s">
        <v>132</v>
      </c>
      <c r="AM477" s="128" t="s">
        <v>22</v>
      </c>
      <c r="AN477" s="128" t="s">
        <v>22</v>
      </c>
      <c r="AO477" s="128" t="s">
        <v>22</v>
      </c>
      <c r="AP477" s="111" t="str">
        <f>IF(AI439=0,"",AH439)</f>
        <v/>
      </c>
      <c r="AQ477" s="111" t="str">
        <f>IF(AI439=0,"",AH439)</f>
        <v/>
      </c>
      <c r="AR477" s="111" t="str">
        <f>IF(AI439=0,"",AH439)</f>
        <v/>
      </c>
      <c r="AS477" s="127" t="str">
        <f>IF(AI439=0,"",AH439)</f>
        <v/>
      </c>
      <c r="AT477" s="109">
        <f>AC453</f>
        <v>0</v>
      </c>
      <c r="AU477" s="129">
        <f>AC453</f>
        <v>0</v>
      </c>
      <c r="AV477" s="129">
        <f>AC453</f>
        <v>0</v>
      </c>
      <c r="AW477" s="129">
        <f>AC453</f>
        <v>0</v>
      </c>
      <c r="AX477" s="129">
        <f>AC453</f>
        <v>0</v>
      </c>
      <c r="AY477" s="137"/>
      <c r="AZ477" s="14"/>
      <c r="BA477" s="14"/>
      <c r="BB477" s="14"/>
      <c r="BC477" s="14"/>
      <c r="BD477" s="14"/>
      <c r="BE477" s="14"/>
      <c r="BF477" s="14"/>
      <c r="BG477" s="140"/>
      <c r="BH477" s="108"/>
      <c r="BI477" s="14"/>
    </row>
    <row r="478" spans="1:61" hidden="1" x14ac:dyDescent="0.25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6"/>
      <c r="Z478" s="14"/>
      <c r="AA478" s="14"/>
      <c r="AB478" s="31"/>
      <c r="AC478" s="31"/>
      <c r="AD478" s="32"/>
      <c r="AE478" s="14"/>
      <c r="AF478" s="16"/>
      <c r="AG478" s="14"/>
      <c r="AH478" s="14"/>
      <c r="AI478" s="14"/>
      <c r="AJ478" s="14"/>
      <c r="AK478" s="16"/>
      <c r="AL478" s="127" t="s">
        <v>133</v>
      </c>
      <c r="AM478" s="128" t="s">
        <v>22</v>
      </c>
      <c r="AN478" s="129" t="str">
        <f>IF(AI438=0,"",AH438)</f>
        <v/>
      </c>
      <c r="AO478" s="129" t="str">
        <f>IF(AI438=0,"",AH438)</f>
        <v/>
      </c>
      <c r="AP478" s="129">
        <f>AB460</f>
        <v>0</v>
      </c>
      <c r="AQ478" s="129">
        <f>AB460</f>
        <v>0</v>
      </c>
      <c r="AR478" s="129">
        <f>AB460</f>
        <v>0</v>
      </c>
      <c r="AS478" s="129">
        <f>AB460</f>
        <v>0</v>
      </c>
      <c r="AT478" s="129">
        <f>AB460</f>
        <v>0</v>
      </c>
      <c r="AU478" s="129">
        <f>AB460</f>
        <v>0</v>
      </c>
      <c r="AV478" s="129">
        <f>AB460</f>
        <v>0</v>
      </c>
      <c r="AW478" s="129">
        <f>AB460</f>
        <v>0</v>
      </c>
      <c r="AX478" s="129">
        <f>AB460</f>
        <v>0</v>
      </c>
      <c r="AY478" s="137"/>
      <c r="AZ478" s="14"/>
      <c r="BA478" s="14"/>
      <c r="BB478" s="14"/>
      <c r="BC478" s="14"/>
      <c r="BD478" s="14"/>
      <c r="BE478" s="14"/>
      <c r="BF478" s="14"/>
      <c r="BG478" s="140"/>
      <c r="BH478" s="108"/>
      <c r="BI478" s="14"/>
    </row>
    <row r="479" spans="1:61" hidden="1" x14ac:dyDescent="0.25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6"/>
      <c r="Z479" s="14"/>
      <c r="AA479" s="14"/>
      <c r="AB479" s="31"/>
      <c r="AC479" s="31"/>
      <c r="AD479" s="32"/>
      <c r="AE479" s="14"/>
      <c r="AF479" s="16"/>
      <c r="AG479" s="14"/>
      <c r="AH479" s="14"/>
      <c r="AI479" s="14"/>
      <c r="AJ479" s="14"/>
      <c r="AK479" s="16"/>
      <c r="AL479" s="127" t="s">
        <v>134</v>
      </c>
      <c r="AM479" s="128" t="s">
        <v>22</v>
      </c>
      <c r="AN479" s="129" t="str">
        <f>IF(AI451=0,"",AH451)</f>
        <v/>
      </c>
      <c r="AO479" s="129">
        <f>AC440</f>
        <v>0</v>
      </c>
      <c r="AP479" s="129">
        <f>AC460</f>
        <v>0</v>
      </c>
      <c r="AQ479" s="129">
        <f>AC460</f>
        <v>0</v>
      </c>
      <c r="AR479" s="129">
        <f>AC460</f>
        <v>0</v>
      </c>
      <c r="AS479" s="129">
        <f>AC460</f>
        <v>0</v>
      </c>
      <c r="AT479" s="129">
        <f>AC460</f>
        <v>0</v>
      </c>
      <c r="AU479" s="129">
        <f>AC460</f>
        <v>0</v>
      </c>
      <c r="AV479" s="129">
        <f>AC460</f>
        <v>0</v>
      </c>
      <c r="AW479" s="129">
        <f>AC460</f>
        <v>0</v>
      </c>
      <c r="AX479" s="129">
        <f>AC460</f>
        <v>0</v>
      </c>
      <c r="AY479" s="137"/>
      <c r="AZ479" s="14"/>
      <c r="BA479" s="14"/>
      <c r="BB479" s="14"/>
      <c r="BC479" s="14"/>
      <c r="BD479" s="14"/>
      <c r="BE479" s="14"/>
      <c r="BF479" s="14"/>
      <c r="BG479" s="140"/>
      <c r="BH479" s="108"/>
      <c r="BI479" s="14"/>
    </row>
    <row r="480" spans="1:61" hidden="1" x14ac:dyDescent="0.25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6"/>
      <c r="Z480" s="14"/>
      <c r="AA480" s="14"/>
      <c r="AB480" s="31"/>
      <c r="AC480" s="31"/>
      <c r="AD480" s="32"/>
      <c r="AE480" s="14"/>
      <c r="AF480" s="16"/>
      <c r="AG480" s="14"/>
      <c r="AH480" s="14"/>
      <c r="AI480" s="14"/>
      <c r="AJ480" s="14"/>
      <c r="AK480" s="16"/>
      <c r="AL480" s="127" t="s">
        <v>135</v>
      </c>
      <c r="AM480" s="128" t="s">
        <v>22</v>
      </c>
      <c r="AN480" s="129" t="str">
        <f>IF(AI450=0,"",AH450)</f>
        <v/>
      </c>
      <c r="AO480" s="129">
        <f>AB440</f>
        <v>0</v>
      </c>
      <c r="AP480" s="129">
        <f>AB461</f>
        <v>0</v>
      </c>
      <c r="AQ480" s="129">
        <f>AB461</f>
        <v>0</v>
      </c>
      <c r="AR480" s="129">
        <f>AB461</f>
        <v>0</v>
      </c>
      <c r="AS480" s="129">
        <f>AB461</f>
        <v>0</v>
      </c>
      <c r="AT480" s="129">
        <f>AB461</f>
        <v>0</v>
      </c>
      <c r="AU480" s="129">
        <f>AB461</f>
        <v>0</v>
      </c>
      <c r="AV480" s="129">
        <f>AB461</f>
        <v>0</v>
      </c>
      <c r="AW480" s="129">
        <f>AB461</f>
        <v>0</v>
      </c>
      <c r="AX480" s="129">
        <f>AB461</f>
        <v>0</v>
      </c>
      <c r="AY480" s="145"/>
      <c r="AZ480" s="14"/>
      <c r="BA480" s="14"/>
      <c r="BB480" s="14"/>
      <c r="BC480" s="14"/>
      <c r="BD480" s="14"/>
      <c r="BE480" s="14"/>
      <c r="BF480" s="14"/>
      <c r="BG480" s="14"/>
      <c r="BH480" s="111"/>
      <c r="BI480" s="14"/>
    </row>
    <row r="481" spans="1:61" hidden="1" x14ac:dyDescent="0.25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6"/>
      <c r="Z481" s="14"/>
      <c r="AA481" s="14"/>
      <c r="AB481" s="31"/>
      <c r="AC481" s="31"/>
      <c r="AD481" s="32"/>
      <c r="AE481" s="14"/>
      <c r="AF481" s="16"/>
      <c r="AG481" s="14"/>
      <c r="AH481" s="14"/>
      <c r="AI481" s="14"/>
      <c r="AJ481" s="14"/>
      <c r="AK481" s="16"/>
      <c r="AL481" s="127" t="s">
        <v>136</v>
      </c>
      <c r="AM481" s="128" t="s">
        <v>22</v>
      </c>
      <c r="AN481" s="129" t="str">
        <f>IF(AI439=0,"",AH439)</f>
        <v/>
      </c>
      <c r="AO481" s="129" t="str">
        <f>IF(AI439=0,"",AH439)</f>
        <v/>
      </c>
      <c r="AP481" s="129">
        <f>AC461</f>
        <v>0</v>
      </c>
      <c r="AQ481" s="129">
        <f>AC461</f>
        <v>0</v>
      </c>
      <c r="AR481" s="129">
        <f>AC461</f>
        <v>0</v>
      </c>
      <c r="AS481" s="129">
        <f>AC461</f>
        <v>0</v>
      </c>
      <c r="AT481" s="129">
        <f>AC461</f>
        <v>0</v>
      </c>
      <c r="AU481" s="129">
        <f>AC461</f>
        <v>0</v>
      </c>
      <c r="AV481" s="129">
        <f>AC461</f>
        <v>0</v>
      </c>
      <c r="AW481" s="129">
        <f>AC461</f>
        <v>0</v>
      </c>
      <c r="AX481" s="129">
        <f>AC461</f>
        <v>0</v>
      </c>
      <c r="AY481" s="14"/>
      <c r="AZ481" s="14"/>
      <c r="BA481" s="14"/>
      <c r="BB481" s="14"/>
      <c r="BC481" s="14"/>
      <c r="BD481" s="14"/>
      <c r="BE481" s="14"/>
      <c r="BF481" s="14"/>
      <c r="BG481" s="14"/>
      <c r="BH481" s="108"/>
      <c r="BI481" s="14"/>
    </row>
    <row r="482" spans="1:61" hidden="1" x14ac:dyDescent="0.25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6"/>
      <c r="Z482" s="14"/>
      <c r="AA482" s="14"/>
      <c r="AB482" s="31"/>
      <c r="AC482" s="31"/>
      <c r="AD482" s="32"/>
      <c r="AE482" s="14"/>
      <c r="AF482" s="16"/>
      <c r="AG482" s="14"/>
      <c r="AH482" s="14"/>
      <c r="AI482" s="14"/>
      <c r="AJ482" s="14"/>
      <c r="AK482" s="16"/>
      <c r="AL482" s="127" t="s">
        <v>137</v>
      </c>
      <c r="AM482" s="128" t="s">
        <v>22</v>
      </c>
      <c r="AN482" s="129">
        <f>AB468</f>
        <v>0</v>
      </c>
      <c r="AO482" s="129">
        <f>AB468</f>
        <v>0</v>
      </c>
      <c r="AP482" s="129">
        <f>AB468</f>
        <v>0</v>
      </c>
      <c r="AQ482" s="129">
        <f>AB468</f>
        <v>0</v>
      </c>
      <c r="AR482" s="129">
        <f>AB468</f>
        <v>0</v>
      </c>
      <c r="AS482" s="129">
        <f>AB468</f>
        <v>0</v>
      </c>
      <c r="AT482" s="129">
        <f>AB468</f>
        <v>0</v>
      </c>
      <c r="AU482" s="129">
        <f>AB468</f>
        <v>0</v>
      </c>
      <c r="AV482" s="129">
        <f>AB468</f>
        <v>0</v>
      </c>
      <c r="AW482" s="129">
        <f>AB468</f>
        <v>0</v>
      </c>
      <c r="AX482" s="129">
        <f>AB468</f>
        <v>0</v>
      </c>
      <c r="AY482" s="14"/>
      <c r="AZ482" s="14"/>
      <c r="BA482" s="14"/>
      <c r="BB482" s="14"/>
      <c r="BC482" s="14"/>
      <c r="BD482" s="14"/>
      <c r="BE482" s="14"/>
      <c r="BF482" s="14"/>
      <c r="BG482" s="14"/>
      <c r="BH482" s="108"/>
      <c r="BI482" s="14"/>
    </row>
    <row r="483" spans="1:61" hidden="1" x14ac:dyDescent="0.25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6"/>
      <c r="Z483" s="14"/>
      <c r="AA483" s="14"/>
      <c r="AB483" s="31"/>
      <c r="AC483" s="31"/>
      <c r="AD483" s="32"/>
      <c r="AE483" s="14"/>
      <c r="AF483" s="16"/>
      <c r="AG483" s="14"/>
      <c r="AH483" s="14"/>
      <c r="AI483" s="14"/>
      <c r="AJ483" s="14"/>
      <c r="AK483" s="16"/>
      <c r="AL483" s="127" t="s">
        <v>138</v>
      </c>
      <c r="AM483" s="128" t="s">
        <v>22</v>
      </c>
      <c r="AN483" s="129">
        <f>AB469</f>
        <v>0</v>
      </c>
      <c r="AO483" s="129">
        <f>AB469</f>
        <v>0</v>
      </c>
      <c r="AP483" s="129">
        <f>AB469</f>
        <v>0</v>
      </c>
      <c r="AQ483" s="129">
        <f>AB469</f>
        <v>0</v>
      </c>
      <c r="AR483" s="129">
        <f>AB469</f>
        <v>0</v>
      </c>
      <c r="AS483" s="129">
        <f>AB469</f>
        <v>0</v>
      </c>
      <c r="AT483" s="129">
        <f>AB469</f>
        <v>0</v>
      </c>
      <c r="AU483" s="129">
        <f>AB469</f>
        <v>0</v>
      </c>
      <c r="AV483" s="129">
        <f>AB469</f>
        <v>0</v>
      </c>
      <c r="AW483" s="129">
        <f>AB469</f>
        <v>0</v>
      </c>
      <c r="AX483" s="129">
        <f>AB469</f>
        <v>0</v>
      </c>
      <c r="AY483" s="14"/>
      <c r="AZ483" s="14"/>
      <c r="BA483" s="14"/>
      <c r="BB483" s="14"/>
      <c r="BC483" s="14"/>
      <c r="BD483" s="14"/>
      <c r="BE483" s="14"/>
      <c r="BF483" s="14"/>
      <c r="BG483" s="14"/>
      <c r="BH483" s="108"/>
      <c r="BI483" s="14"/>
    </row>
    <row r="484" spans="1:61" hidden="1" x14ac:dyDescent="0.25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6"/>
      <c r="Z484" s="14"/>
      <c r="AA484" s="14"/>
      <c r="AB484" s="31"/>
      <c r="AC484" s="31"/>
      <c r="AD484" s="32"/>
      <c r="AE484" s="14"/>
      <c r="AF484" s="16"/>
      <c r="AG484" s="14"/>
      <c r="AH484" s="14"/>
      <c r="AI484" s="14"/>
      <c r="AJ484" s="14"/>
      <c r="AK484" s="16"/>
      <c r="AL484" s="107" t="s">
        <v>53</v>
      </c>
      <c r="AM484" s="107">
        <v>1</v>
      </c>
      <c r="AN484" s="107">
        <v>2</v>
      </c>
      <c r="AO484" s="107">
        <v>3</v>
      </c>
      <c r="AP484" s="107">
        <v>4</v>
      </c>
      <c r="AQ484" s="107">
        <v>5</v>
      </c>
      <c r="AR484" s="107">
        <v>6</v>
      </c>
      <c r="AS484" s="107">
        <v>7</v>
      </c>
      <c r="AT484" s="108">
        <v>8</v>
      </c>
      <c r="AU484" s="109">
        <v>9</v>
      </c>
      <c r="AV484" s="108">
        <v>10</v>
      </c>
      <c r="AW484" s="108">
        <v>11</v>
      </c>
      <c r="AX484" s="108">
        <v>12</v>
      </c>
      <c r="AY484" s="137"/>
      <c r="AZ484" s="108"/>
      <c r="BA484" s="108"/>
      <c r="BB484" s="108"/>
      <c r="BC484" s="108"/>
      <c r="BD484" s="108"/>
      <c r="BE484" s="108"/>
      <c r="BF484" s="108"/>
      <c r="BG484" s="108"/>
      <c r="BH484" s="108"/>
      <c r="BI484" s="14"/>
    </row>
    <row r="485" spans="1:61" hidden="1" x14ac:dyDescent="0.25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6"/>
      <c r="Z485" s="14"/>
      <c r="AA485" s="14"/>
      <c r="AB485" s="31"/>
      <c r="AC485" s="31"/>
      <c r="AD485" s="32"/>
      <c r="AE485" s="14"/>
      <c r="AF485" s="16"/>
      <c r="AG485" s="14"/>
      <c r="AH485" s="14"/>
      <c r="AI485" s="14"/>
      <c r="AJ485" s="14"/>
      <c r="AK485" s="16"/>
      <c r="AL485" s="16"/>
      <c r="AM485" s="16"/>
      <c r="AN485" s="14"/>
      <c r="AO485" s="14"/>
      <c r="AP485" s="14"/>
      <c r="AQ485" s="14"/>
      <c r="AR485" s="16"/>
      <c r="AS485" s="16"/>
      <c r="AT485" s="14"/>
      <c r="AU485" s="31"/>
      <c r="AV485" s="14"/>
      <c r="AW485" s="14"/>
      <c r="AX485" s="14"/>
      <c r="AY485" s="14"/>
      <c r="AZ485" s="14"/>
      <c r="BA485" s="14"/>
      <c r="BB485" s="14"/>
      <c r="BC485" s="14"/>
      <c r="BD485" s="14"/>
      <c r="BE485" s="14"/>
      <c r="BF485" s="14"/>
      <c r="BG485" s="14"/>
      <c r="BH485" s="14"/>
      <c r="BI485" s="14"/>
    </row>
  </sheetData>
  <sheetProtection selectLockedCells="1"/>
  <mergeCells count="60">
    <mergeCell ref="M468:P468"/>
    <mergeCell ref="M469:P469"/>
    <mergeCell ref="M460:P460"/>
    <mergeCell ref="M461:P461"/>
    <mergeCell ref="A464:W464"/>
    <mergeCell ref="C467:D467"/>
    <mergeCell ref="F467:G467"/>
    <mergeCell ref="K467:L467"/>
    <mergeCell ref="M467:P467"/>
    <mergeCell ref="Q467:R467"/>
    <mergeCell ref="M450:P450"/>
    <mergeCell ref="M451:P451"/>
    <mergeCell ref="M452:P452"/>
    <mergeCell ref="M453:P453"/>
    <mergeCell ref="A456:W456"/>
    <mergeCell ref="C459:D459"/>
    <mergeCell ref="F459:G459"/>
    <mergeCell ref="K459:L459"/>
    <mergeCell ref="M459:P459"/>
    <mergeCell ref="Q459:R459"/>
    <mergeCell ref="M440:P440"/>
    <mergeCell ref="M441:P441"/>
    <mergeCell ref="M442:P442"/>
    <mergeCell ref="M443:P443"/>
    <mergeCell ref="A446:W446"/>
    <mergeCell ref="C449:D449"/>
    <mergeCell ref="F449:G449"/>
    <mergeCell ref="K449:L449"/>
    <mergeCell ref="M449:P449"/>
    <mergeCell ref="Q449:R449"/>
    <mergeCell ref="A436:W436"/>
    <mergeCell ref="C439:D439"/>
    <mergeCell ref="F439:G439"/>
    <mergeCell ref="K439:L439"/>
    <mergeCell ref="M439:P439"/>
    <mergeCell ref="Q439:R439"/>
    <mergeCell ref="C343:D343"/>
    <mergeCell ref="F343:G343"/>
    <mergeCell ref="C379:D379"/>
    <mergeCell ref="F379:G379"/>
    <mergeCell ref="C415:D415"/>
    <mergeCell ref="F415:G415"/>
    <mergeCell ref="C235:D235"/>
    <mergeCell ref="F235:G235"/>
    <mergeCell ref="C271:D271"/>
    <mergeCell ref="F271:G271"/>
    <mergeCell ref="C307:D307"/>
    <mergeCell ref="F307:G307"/>
    <mergeCell ref="C127:D127"/>
    <mergeCell ref="F127:G127"/>
    <mergeCell ref="C163:D163"/>
    <mergeCell ref="F163:G163"/>
    <mergeCell ref="C199:D199"/>
    <mergeCell ref="F199:G199"/>
    <mergeCell ref="C19:D19"/>
    <mergeCell ref="F19:G19"/>
    <mergeCell ref="C55:D55"/>
    <mergeCell ref="F55:G55"/>
    <mergeCell ref="C91:D91"/>
    <mergeCell ref="F91:G91"/>
  </mergeCells>
  <conditionalFormatting sqref="B3:B8 J3:J8 S3:S8 B111:B116 J111:J116 S111:S116 B219:B224 J219:J224 S219:S224 B327:B332 J327:J332 S327:S332">
    <cfRule type="duplicateValues" dxfId="12" priority="1"/>
  </conditionalFormatting>
  <conditionalFormatting sqref="J469 M469">
    <cfRule type="containsText" dxfId="11" priority="2" operator="containsText" text="vencedor">
      <formula>NOT(ISERROR(SEARCH("vencedor",J469)))</formula>
    </cfRule>
  </conditionalFormatting>
  <dataValidations count="3">
    <dataValidation type="whole" allowBlank="1" showInputMessage="1" showErrorMessage="1" sqref="H35:I35 H71:I71 H107:I107 H143:I143 H179:I179 H215:I215 H251:I251 H287:I287 H323:I323 H359:I359 H395:I395 H431:I431" xr:uid="{DED78606-21B7-442F-8674-0D092896AF08}">
      <formula1>0</formula1>
      <formula2>20</formula2>
    </dataValidation>
    <dataValidation type="whole" allowBlank="1" showInputMessage="1" showErrorMessage="1" errorTitle="MSG - SHOTS" error="Por favor introduza um valor númérico entre 0 e 20." sqref="F20:G34 F460:G462 F56:G70 F468:G470 Q468:R468 F92:G106 F128:G142 F164:G178 F200:G214 Q450:R453 Q460:R462 F236:G250 F272:G286 F308:G322 F344:G358 F380:G394 F416:G430 F450:G453 Q440:R444 F440:G444" xr:uid="{27110FFF-32CB-4706-B0F2-3D60A8C04915}">
      <formula1>0</formula1>
      <formula2>20</formula2>
    </dataValidation>
    <dataValidation type="whole" allowBlank="1" showInputMessage="1" showErrorMessage="1" errorTitle="MSG - RESULTADOS" error="Por favor introduza um valor númérico entre 0 e 20." sqref="C440:D444 C460:D462 C56:D70 C468:D470 K468:L468 C92:D106 C128:D142 C164:D178 C200:D214 K450:L453 K460:L462 C236:D250 C272:D286 C308:D322 C344:D358 C380:D394 C416:D430 C450:D453 K440:L444 C20:D34" xr:uid="{3A60DF5C-C31B-4655-B1BD-6B20B9A4C674}">
      <formula1>0</formula1>
      <formula2>20</formula2>
    </dataValidation>
  </dataValidations>
  <printOptions horizontalCentered="1"/>
  <pageMargins left="0.70866141732283472" right="0.70866141732283472" top="1.3385826771653544" bottom="0.55118110236220474" header="0.31496062992125984" footer="0.31496062992125984"/>
  <pageSetup paperSize="9" scale="80" fitToHeight="0" orientation="landscape" r:id="rId1"/>
  <headerFooter>
    <oddHeader>&amp;L&amp;10&amp;G&amp;C&amp;"Cooper Black,Normal"&amp;26&amp;K03+000
&amp;A&amp;R&amp;10&amp;G</oddHeader>
    <oddFooter>&amp;L&amp;F - &amp;A&amp;C&amp;P / &amp;N&amp;R&amp;D - &amp;T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8E0D6-E456-42B3-AE08-2DDF59E54938}">
  <dimension ref="B1:O84"/>
  <sheetViews>
    <sheetView tabSelected="1" workbookViewId="0">
      <pane ySplit="5" topLeftCell="A1914" activePane="bottomLeft" state="frozen"/>
      <selection pane="bottomLeft" activeCell="I50" sqref="I50"/>
    </sheetView>
  </sheetViews>
  <sheetFormatPr defaultRowHeight="15" x14ac:dyDescent="0.25"/>
  <cols>
    <col min="2" max="2" width="8.5703125" bestFit="1" customWidth="1"/>
    <col min="3" max="3" width="8.7109375" customWidth="1"/>
    <col min="4" max="4" width="18.42578125" bestFit="1" customWidth="1"/>
    <col min="5" max="5" width="3.28515625" style="40" bestFit="1" customWidth="1"/>
    <col min="6" max="6" width="3.28515625" bestFit="1" customWidth="1"/>
    <col min="7" max="7" width="3.28515625" style="3" bestFit="1" customWidth="1"/>
    <col min="8" max="10" width="18.42578125" bestFit="1" customWidth="1"/>
    <col min="11" max="11" width="3.28515625" style="40" bestFit="1" customWidth="1"/>
    <col min="12" max="12" width="3.28515625" bestFit="1" customWidth="1"/>
    <col min="13" max="13" width="3.28515625" style="3" bestFit="1" customWidth="1"/>
    <col min="14" max="14" width="18.42578125" bestFit="1" customWidth="1"/>
  </cols>
  <sheetData>
    <row r="1" spans="2:15" ht="15.75" thickBot="1" x14ac:dyDescent="0.3">
      <c r="B1" s="218" t="s">
        <v>146</v>
      </c>
      <c r="C1" s="148"/>
      <c r="D1" s="157" t="s">
        <v>149</v>
      </c>
      <c r="E1" s="153"/>
      <c r="F1" s="148"/>
      <c r="G1" s="152"/>
      <c r="H1" s="157" t="s">
        <v>150</v>
      </c>
      <c r="I1" s="157" t="s">
        <v>151</v>
      </c>
      <c r="J1" s="157" t="s">
        <v>152</v>
      </c>
      <c r="K1" s="153"/>
      <c r="L1" s="148"/>
      <c r="M1" s="152"/>
      <c r="N1" s="157" t="s">
        <v>153</v>
      </c>
    </row>
    <row r="2" spans="2:15" x14ac:dyDescent="0.25">
      <c r="B2" s="219"/>
      <c r="D2" s="160" t="s">
        <v>198</v>
      </c>
      <c r="E2" s="161"/>
      <c r="F2" s="162"/>
      <c r="G2" s="163"/>
      <c r="H2" s="164" t="s">
        <v>165</v>
      </c>
      <c r="I2" s="164" t="s">
        <v>162</v>
      </c>
      <c r="J2" s="164" t="s">
        <v>159</v>
      </c>
      <c r="K2" s="161"/>
      <c r="L2" s="162"/>
      <c r="M2" s="163"/>
      <c r="N2" s="165"/>
    </row>
    <row r="3" spans="2:15" x14ac:dyDescent="0.25">
      <c r="B3" s="219"/>
      <c r="D3" s="166" t="s">
        <v>180</v>
      </c>
      <c r="E3" s="167"/>
      <c r="F3" s="168"/>
      <c r="G3" s="169"/>
      <c r="H3" s="158" t="s">
        <v>195</v>
      </c>
      <c r="I3" s="158" t="s">
        <v>197</v>
      </c>
      <c r="J3" s="158" t="s">
        <v>199</v>
      </c>
      <c r="K3" s="167"/>
      <c r="L3" s="168"/>
      <c r="M3" s="169"/>
      <c r="N3" s="149"/>
    </row>
    <row r="4" spans="2:15" x14ac:dyDescent="0.25">
      <c r="B4" s="219"/>
      <c r="D4" s="166" t="s">
        <v>200</v>
      </c>
      <c r="E4" s="167"/>
      <c r="F4" s="168"/>
      <c r="G4" s="169"/>
      <c r="H4" s="158" t="s">
        <v>164</v>
      </c>
      <c r="I4" s="158" t="s">
        <v>160</v>
      </c>
      <c r="J4" s="158" t="s">
        <v>158</v>
      </c>
      <c r="K4" s="167"/>
      <c r="L4" s="168"/>
      <c r="M4" s="169"/>
      <c r="N4" s="149"/>
    </row>
    <row r="5" spans="2:15" ht="15.75" thickBot="1" x14ac:dyDescent="0.3">
      <c r="B5" s="220"/>
      <c r="C5" s="150"/>
      <c r="D5" s="170"/>
      <c r="E5" s="154"/>
      <c r="F5" s="155"/>
      <c r="G5" s="156"/>
      <c r="H5" s="171" t="s">
        <v>154</v>
      </c>
      <c r="I5" s="171" t="s">
        <v>155</v>
      </c>
      <c r="J5" s="172" t="s">
        <v>161</v>
      </c>
      <c r="K5" s="154"/>
      <c r="L5" s="155"/>
      <c r="M5" s="156"/>
      <c r="N5" s="151"/>
    </row>
    <row r="7" spans="2:15" x14ac:dyDescent="0.25">
      <c r="B7" s="173" t="s">
        <v>172</v>
      </c>
      <c r="C7" s="174">
        <v>0.39583333333333331</v>
      </c>
    </row>
    <row r="9" spans="2:15" x14ac:dyDescent="0.25">
      <c r="B9" s="132" t="s">
        <v>171</v>
      </c>
      <c r="C9" s="132" t="s">
        <v>57</v>
      </c>
      <c r="D9" s="132" t="s">
        <v>168</v>
      </c>
      <c r="E9" s="175"/>
      <c r="F9" s="132" t="s">
        <v>148</v>
      </c>
      <c r="G9" s="176"/>
      <c r="H9" s="132" t="s">
        <v>169</v>
      </c>
      <c r="I9" s="132" t="s">
        <v>170</v>
      </c>
      <c r="K9" s="175"/>
      <c r="L9" s="132" t="s">
        <v>148</v>
      </c>
      <c r="M9" s="176"/>
    </row>
    <row r="10" spans="2:15" x14ac:dyDescent="0.25">
      <c r="B10" s="176">
        <v>1</v>
      </c>
      <c r="C10" s="176" t="s">
        <v>173</v>
      </c>
      <c r="D10" s="132" t="str">
        <f>OPEN!B21</f>
        <v>Rui Varela</v>
      </c>
      <c r="E10" s="175">
        <v>0</v>
      </c>
      <c r="F10" s="132" t="s">
        <v>148</v>
      </c>
      <c r="G10" s="176">
        <v>1</v>
      </c>
      <c r="H10" s="132" t="str">
        <f>OPEN!E21</f>
        <v>Carolina Vilarigues</v>
      </c>
      <c r="I10" s="132"/>
      <c r="J10" t="s">
        <v>198</v>
      </c>
      <c r="K10" s="175">
        <v>1</v>
      </c>
      <c r="L10" s="132" t="s">
        <v>148</v>
      </c>
      <c r="M10" s="176">
        <v>1</v>
      </c>
      <c r="N10" t="s">
        <v>191</v>
      </c>
      <c r="O10" t="s">
        <v>161</v>
      </c>
    </row>
    <row r="11" spans="2:15" x14ac:dyDescent="0.25">
      <c r="B11" s="176">
        <v>2</v>
      </c>
      <c r="C11" s="176" t="s">
        <v>174</v>
      </c>
      <c r="D11" s="132" t="str">
        <f>OPEN!B56</f>
        <v>Ricardo Pavão</v>
      </c>
      <c r="E11" s="175">
        <v>3</v>
      </c>
      <c r="F11" s="132" t="s">
        <v>148</v>
      </c>
      <c r="G11" s="176">
        <v>2</v>
      </c>
      <c r="H11" s="132" t="str">
        <f>OPEN!E56</f>
        <v>André Fernandes</v>
      </c>
      <c r="I11" s="132"/>
      <c r="J11" t="s">
        <v>165</v>
      </c>
      <c r="K11" s="175">
        <v>3</v>
      </c>
      <c r="L11" s="132" t="s">
        <v>148</v>
      </c>
      <c r="M11" s="176">
        <v>1</v>
      </c>
      <c r="N11" t="s">
        <v>195</v>
      </c>
      <c r="O11" t="s">
        <v>203</v>
      </c>
    </row>
    <row r="12" spans="2:15" x14ac:dyDescent="0.25">
      <c r="B12" s="176">
        <v>3</v>
      </c>
      <c r="C12" s="176" t="s">
        <v>174</v>
      </c>
      <c r="D12" s="132" t="str">
        <f>OPEN!B57</f>
        <v>Luis Abreu</v>
      </c>
      <c r="E12" s="175">
        <v>8</v>
      </c>
      <c r="F12" s="132" t="s">
        <v>148</v>
      </c>
      <c r="G12" s="176">
        <v>1</v>
      </c>
      <c r="H12" s="132" t="str">
        <f>OPEN!E57</f>
        <v>Vasco Henriques</v>
      </c>
      <c r="I12" s="132"/>
      <c r="J12" t="s">
        <v>201</v>
      </c>
      <c r="K12" s="175">
        <v>0</v>
      </c>
      <c r="L12" s="132" t="s">
        <v>148</v>
      </c>
      <c r="M12" s="176">
        <v>3</v>
      </c>
      <c r="N12" t="s">
        <v>202</v>
      </c>
      <c r="O12" t="s">
        <v>158</v>
      </c>
    </row>
    <row r="13" spans="2:15" x14ac:dyDescent="0.25">
      <c r="B13" s="176">
        <v>4</v>
      </c>
      <c r="C13" s="176" t="s">
        <v>175</v>
      </c>
      <c r="D13" s="132" t="str">
        <f>OPEN!B92</f>
        <v>Ricardo José</v>
      </c>
      <c r="E13" s="175">
        <v>5</v>
      </c>
      <c r="F13" s="132" t="s">
        <v>148</v>
      </c>
      <c r="G13" s="176">
        <v>0</v>
      </c>
      <c r="H13" s="132" t="str">
        <f>OPEN!E92</f>
        <v>Carlos Ricardo</v>
      </c>
      <c r="I13" s="132"/>
      <c r="J13" t="s">
        <v>162</v>
      </c>
      <c r="K13" s="175">
        <v>6</v>
      </c>
      <c r="L13" s="132" t="s">
        <v>148</v>
      </c>
      <c r="M13" s="176">
        <v>1</v>
      </c>
      <c r="N13" t="s">
        <v>160</v>
      </c>
      <c r="O13" t="s">
        <v>199</v>
      </c>
    </row>
    <row r="14" spans="2:15" x14ac:dyDescent="0.25">
      <c r="B14" s="176">
        <v>5</v>
      </c>
      <c r="C14" s="176" t="s">
        <v>175</v>
      </c>
      <c r="D14" s="132" t="str">
        <f>OPEN!B93</f>
        <v>Herculano</v>
      </c>
      <c r="E14" s="175">
        <v>0</v>
      </c>
      <c r="F14" s="132" t="s">
        <v>148</v>
      </c>
      <c r="G14" s="176">
        <v>7</v>
      </c>
      <c r="H14" s="132" t="str">
        <f>OPEN!E93</f>
        <v>Nuno Henriques</v>
      </c>
      <c r="I14" s="132"/>
      <c r="J14" t="s">
        <v>197</v>
      </c>
      <c r="K14" s="175">
        <v>0</v>
      </c>
      <c r="L14" s="132" t="s">
        <v>148</v>
      </c>
      <c r="M14" s="176">
        <v>1</v>
      </c>
      <c r="N14" t="s">
        <v>155</v>
      </c>
      <c r="O14" t="s">
        <v>180</v>
      </c>
    </row>
    <row r="15" spans="2:15" x14ac:dyDescent="0.25">
      <c r="B15" s="224">
        <v>6</v>
      </c>
      <c r="C15" s="224" t="s">
        <v>176</v>
      </c>
      <c r="D15" s="225" t="str">
        <f>OPEN!B128</f>
        <v>Manuel Santos</v>
      </c>
      <c r="E15" s="226">
        <v>0</v>
      </c>
      <c r="F15" s="225" t="s">
        <v>148</v>
      </c>
      <c r="G15" s="224">
        <v>0</v>
      </c>
      <c r="H15" s="225" t="str">
        <f>OPEN!E128</f>
        <v>Nuno Noronha</v>
      </c>
      <c r="I15" s="225"/>
      <c r="K15" s="223"/>
      <c r="L15" s="222" t="s">
        <v>148</v>
      </c>
      <c r="M15" s="221"/>
    </row>
    <row r="16" spans="2:15" x14ac:dyDescent="0.25">
      <c r="B16" s="224">
        <v>7</v>
      </c>
      <c r="C16" s="224" t="s">
        <v>166</v>
      </c>
      <c r="D16" s="225" t="str">
        <f>'SUB-16'!B23</f>
        <v>Pedro Amaro</v>
      </c>
      <c r="E16" s="226">
        <v>2</v>
      </c>
      <c r="F16" s="225" t="s">
        <v>148</v>
      </c>
      <c r="G16" s="224">
        <v>1</v>
      </c>
      <c r="H16" s="225" t="str">
        <f>'SUB-16'!E23</f>
        <v>Guilherme Santos</v>
      </c>
      <c r="I16" s="225" t="s">
        <v>204</v>
      </c>
      <c r="K16" s="226"/>
      <c r="L16" s="225" t="s">
        <v>148</v>
      </c>
      <c r="M16" s="224"/>
    </row>
    <row r="18" spans="2:15" x14ac:dyDescent="0.25">
      <c r="B18" s="173" t="s">
        <v>177</v>
      </c>
      <c r="C18" s="174">
        <v>0.42708333333333331</v>
      </c>
    </row>
    <row r="20" spans="2:15" x14ac:dyDescent="0.25">
      <c r="B20" s="132" t="s">
        <v>171</v>
      </c>
      <c r="C20" s="132" t="s">
        <v>57</v>
      </c>
      <c r="D20" s="132" t="s">
        <v>168</v>
      </c>
      <c r="E20" s="175"/>
      <c r="F20" s="132" t="s">
        <v>148</v>
      </c>
      <c r="G20" s="176"/>
      <c r="H20" s="132" t="s">
        <v>169</v>
      </c>
      <c r="I20" s="132" t="s">
        <v>170</v>
      </c>
      <c r="K20" s="175"/>
      <c r="L20" s="132" t="s">
        <v>148</v>
      </c>
      <c r="M20" s="176"/>
    </row>
    <row r="21" spans="2:15" x14ac:dyDescent="0.25">
      <c r="B21" s="176">
        <v>1</v>
      </c>
      <c r="C21" s="176" t="s">
        <v>173</v>
      </c>
      <c r="D21" s="132" t="str">
        <f>OPEN!B20</f>
        <v>Sergio Ramos</v>
      </c>
      <c r="E21" s="175">
        <v>1</v>
      </c>
      <c r="F21" s="132" t="s">
        <v>148</v>
      </c>
      <c r="G21" s="176">
        <v>1</v>
      </c>
      <c r="H21" s="132" t="str">
        <f>OPEN!E20</f>
        <v>Carolina Vilarigues</v>
      </c>
      <c r="I21" s="158"/>
      <c r="J21" t="s">
        <v>180</v>
      </c>
      <c r="K21" s="175">
        <v>0</v>
      </c>
      <c r="L21" s="132" t="s">
        <v>148</v>
      </c>
      <c r="M21" s="176">
        <v>1</v>
      </c>
      <c r="N21" t="s">
        <v>191</v>
      </c>
      <c r="O21" t="s">
        <v>160</v>
      </c>
    </row>
    <row r="22" spans="2:15" x14ac:dyDescent="0.25">
      <c r="B22" s="176">
        <v>2</v>
      </c>
      <c r="C22" s="176" t="s">
        <v>174</v>
      </c>
      <c r="D22" s="132" t="str">
        <f>OPEN!B58</f>
        <v>Ricardo Pavão</v>
      </c>
      <c r="E22" s="175">
        <v>5</v>
      </c>
      <c r="F22" s="132" t="s">
        <v>148</v>
      </c>
      <c r="G22" s="176">
        <v>0</v>
      </c>
      <c r="H22" s="132" t="str">
        <f>OPEN!E58</f>
        <v>Vasco Henriques</v>
      </c>
      <c r="I22" s="158"/>
      <c r="J22" t="s">
        <v>161</v>
      </c>
      <c r="K22" s="175">
        <v>4</v>
      </c>
      <c r="L22" s="132" t="s">
        <v>148</v>
      </c>
      <c r="M22" s="176">
        <v>0</v>
      </c>
      <c r="N22" t="s">
        <v>157</v>
      </c>
      <c r="O22" t="s">
        <v>162</v>
      </c>
    </row>
    <row r="23" spans="2:15" x14ac:dyDescent="0.25">
      <c r="B23" s="176">
        <v>3</v>
      </c>
      <c r="C23" s="176" t="s">
        <v>174</v>
      </c>
      <c r="D23" s="132" t="str">
        <f>OPEN!B59</f>
        <v>Luis Abreu</v>
      </c>
      <c r="E23" s="175">
        <v>1</v>
      </c>
      <c r="F23" s="132" t="s">
        <v>148</v>
      </c>
      <c r="G23" s="176">
        <v>1</v>
      </c>
      <c r="H23" s="132" t="str">
        <f>OPEN!E59</f>
        <v>André Fernandes</v>
      </c>
      <c r="I23" s="158"/>
      <c r="J23" t="s">
        <v>159</v>
      </c>
      <c r="K23" s="175">
        <v>4</v>
      </c>
      <c r="L23" s="132" t="s">
        <v>148</v>
      </c>
      <c r="M23" s="176">
        <v>0</v>
      </c>
      <c r="N23" t="s">
        <v>158</v>
      </c>
      <c r="O23" t="s">
        <v>197</v>
      </c>
    </row>
    <row r="24" spans="2:15" x14ac:dyDescent="0.25">
      <c r="B24" s="176">
        <v>4</v>
      </c>
      <c r="C24" s="176" t="s">
        <v>176</v>
      </c>
      <c r="D24" s="132" t="str">
        <f>OPEN!B129</f>
        <v>Jose Santos</v>
      </c>
      <c r="E24" s="175">
        <v>6</v>
      </c>
      <c r="F24" s="132" t="s">
        <v>148</v>
      </c>
      <c r="G24" s="176">
        <v>0</v>
      </c>
      <c r="H24" s="132" t="str">
        <f>OPEN!E129</f>
        <v>Luis Silva</v>
      </c>
      <c r="I24" s="158"/>
      <c r="J24" t="s">
        <v>165</v>
      </c>
      <c r="K24" s="175">
        <v>5</v>
      </c>
      <c r="L24" s="132" t="s">
        <v>148</v>
      </c>
      <c r="M24" s="176">
        <v>0</v>
      </c>
      <c r="N24" t="s">
        <v>164</v>
      </c>
      <c r="O24" t="s">
        <v>155</v>
      </c>
    </row>
    <row r="25" spans="2:15" x14ac:dyDescent="0.25">
      <c r="B25" s="176">
        <v>5</v>
      </c>
      <c r="C25" s="176" t="s">
        <v>178</v>
      </c>
      <c r="D25" s="132" t="str">
        <f>OPEN!B166</f>
        <v/>
      </c>
      <c r="E25" s="175"/>
      <c r="F25" s="132" t="s">
        <v>148</v>
      </c>
      <c r="G25" s="176"/>
      <c r="H25" s="132" t="str">
        <f>OPEN!E166</f>
        <v/>
      </c>
      <c r="I25" s="132"/>
      <c r="J25" t="s">
        <v>195</v>
      </c>
      <c r="K25" s="175">
        <v>1</v>
      </c>
      <c r="L25" s="132" t="s">
        <v>148</v>
      </c>
      <c r="M25" s="176">
        <v>1</v>
      </c>
      <c r="N25" t="s">
        <v>154</v>
      </c>
      <c r="O25" t="s">
        <v>198</v>
      </c>
    </row>
    <row r="26" spans="2:15" x14ac:dyDescent="0.25">
      <c r="B26" s="176">
        <v>6</v>
      </c>
      <c r="C26" s="176" t="s">
        <v>178</v>
      </c>
      <c r="D26" s="132" t="str">
        <f>OPEN!B167</f>
        <v/>
      </c>
      <c r="E26" s="175"/>
      <c r="F26" s="132" t="s">
        <v>148</v>
      </c>
      <c r="G26" s="176"/>
      <c r="H26" s="132" t="str">
        <f>OPEN!E167</f>
        <v/>
      </c>
      <c r="I26" s="132"/>
      <c r="K26" s="175"/>
      <c r="L26" s="132" t="s">
        <v>148</v>
      </c>
      <c r="M26" s="176"/>
    </row>
    <row r="27" spans="2:15" x14ac:dyDescent="0.25">
      <c r="B27" s="176">
        <v>7</v>
      </c>
      <c r="C27" s="176" t="s">
        <v>166</v>
      </c>
      <c r="D27" s="132" t="str">
        <f>'SUB-16'!B22</f>
        <v>Alexandre Kushmyruk</v>
      </c>
      <c r="E27" s="175">
        <v>0</v>
      </c>
      <c r="F27" s="132" t="s">
        <v>148</v>
      </c>
      <c r="G27" s="176">
        <v>0</v>
      </c>
      <c r="H27" s="132" t="str">
        <f>'SUB-16'!E22</f>
        <v>Henrique Acuña</v>
      </c>
      <c r="I27" s="132" t="s">
        <v>167</v>
      </c>
      <c r="K27" s="175"/>
      <c r="L27" s="132" t="s">
        <v>148</v>
      </c>
      <c r="M27" s="176"/>
    </row>
    <row r="29" spans="2:15" x14ac:dyDescent="0.25">
      <c r="B29" s="173" t="s">
        <v>179</v>
      </c>
      <c r="C29" s="174">
        <v>0.45833333333333331</v>
      </c>
    </row>
    <row r="31" spans="2:15" x14ac:dyDescent="0.25">
      <c r="B31" s="132" t="s">
        <v>171</v>
      </c>
      <c r="C31" s="132" t="s">
        <v>57</v>
      </c>
      <c r="D31" s="132" t="s">
        <v>168</v>
      </c>
      <c r="E31" s="175"/>
      <c r="F31" s="132" t="s">
        <v>148</v>
      </c>
      <c r="G31" s="176"/>
      <c r="H31" s="132" t="s">
        <v>169</v>
      </c>
      <c r="I31" s="132" t="s">
        <v>170</v>
      </c>
      <c r="K31" s="175"/>
      <c r="L31" s="132" t="s">
        <v>148</v>
      </c>
      <c r="M31" s="176"/>
    </row>
    <row r="32" spans="2:15" x14ac:dyDescent="0.25">
      <c r="B32" s="176">
        <v>1</v>
      </c>
      <c r="C32" s="176" t="s">
        <v>175</v>
      </c>
      <c r="D32" s="132" t="str">
        <f>OPEN!B94</f>
        <v>Ricardo José</v>
      </c>
      <c r="E32" s="175">
        <v>6</v>
      </c>
      <c r="F32" s="132" t="s">
        <v>148</v>
      </c>
      <c r="G32" s="176">
        <v>1</v>
      </c>
      <c r="H32" s="132" t="str">
        <f>OPEN!E94</f>
        <v>Nuno Henriques</v>
      </c>
      <c r="I32" s="158" t="s">
        <v>163</v>
      </c>
      <c r="J32" t="s">
        <v>198</v>
      </c>
      <c r="K32" s="175">
        <v>5</v>
      </c>
      <c r="L32" s="132" t="s">
        <v>148</v>
      </c>
      <c r="M32" s="176">
        <v>0</v>
      </c>
      <c r="N32" t="s">
        <v>180</v>
      </c>
      <c r="O32" t="s">
        <v>206</v>
      </c>
    </row>
    <row r="33" spans="2:15" x14ac:dyDescent="0.25">
      <c r="B33" s="176">
        <v>2</v>
      </c>
      <c r="C33" s="176" t="s">
        <v>175</v>
      </c>
      <c r="D33" s="132" t="str">
        <f>OPEN!B95</f>
        <v>Herculano</v>
      </c>
      <c r="E33" s="175">
        <v>0</v>
      </c>
      <c r="F33" s="132" t="s">
        <v>148</v>
      </c>
      <c r="G33" s="176">
        <v>1</v>
      </c>
      <c r="H33" s="132" t="str">
        <f>OPEN!E95</f>
        <v>Carlos Ricardo</v>
      </c>
      <c r="I33" s="158" t="s">
        <v>164</v>
      </c>
      <c r="J33" t="s">
        <v>162</v>
      </c>
      <c r="K33" s="175">
        <v>5</v>
      </c>
      <c r="L33" s="132" t="s">
        <v>148</v>
      </c>
      <c r="M33" s="176">
        <v>0</v>
      </c>
      <c r="N33" t="s">
        <v>155</v>
      </c>
      <c r="O33" t="s">
        <v>164</v>
      </c>
    </row>
    <row r="34" spans="2:15" x14ac:dyDescent="0.25">
      <c r="B34" s="176">
        <v>3</v>
      </c>
      <c r="C34" s="176" t="s">
        <v>176</v>
      </c>
      <c r="D34" s="132" t="str">
        <f>OPEN!B130</f>
        <v>Manuel Santos</v>
      </c>
      <c r="E34" s="175">
        <v>4</v>
      </c>
      <c r="F34" s="132" t="s">
        <v>148</v>
      </c>
      <c r="G34" s="176">
        <v>0</v>
      </c>
      <c r="H34" s="132" t="str">
        <f>OPEN!E130</f>
        <v>Luis Silva</v>
      </c>
      <c r="I34" s="158" t="s">
        <v>195</v>
      </c>
      <c r="J34" t="s">
        <v>197</v>
      </c>
      <c r="K34" s="175">
        <v>0</v>
      </c>
      <c r="L34" s="132" t="s">
        <v>148</v>
      </c>
      <c r="M34" s="176">
        <v>7</v>
      </c>
      <c r="N34" t="s">
        <v>205</v>
      </c>
      <c r="O34" t="s">
        <v>195</v>
      </c>
    </row>
    <row r="35" spans="2:15" x14ac:dyDescent="0.25">
      <c r="B35" s="176">
        <v>4</v>
      </c>
      <c r="C35" s="176" t="s">
        <v>176</v>
      </c>
      <c r="D35" s="132" t="str">
        <f>OPEN!B131</f>
        <v>Jose Santos</v>
      </c>
      <c r="E35" s="175">
        <v>0</v>
      </c>
      <c r="F35" s="132" t="s">
        <v>148</v>
      </c>
      <c r="G35" s="176">
        <v>4</v>
      </c>
      <c r="H35" s="132" t="str">
        <f>OPEN!E131</f>
        <v>Nuno Noronha</v>
      </c>
      <c r="I35" s="158" t="s">
        <v>155</v>
      </c>
      <c r="J35" t="s">
        <v>159</v>
      </c>
      <c r="K35" s="175">
        <v>0</v>
      </c>
      <c r="L35" s="132" t="s">
        <v>148</v>
      </c>
      <c r="M35" s="176">
        <v>0</v>
      </c>
      <c r="N35" t="s">
        <v>161</v>
      </c>
      <c r="O35" t="s">
        <v>154</v>
      </c>
    </row>
    <row r="36" spans="2:15" x14ac:dyDescent="0.25">
      <c r="B36" s="176">
        <v>5</v>
      </c>
      <c r="C36" s="176" t="s">
        <v>178</v>
      </c>
      <c r="D36" s="132" t="str">
        <f>OPEN!B164</f>
        <v/>
      </c>
      <c r="E36" s="175"/>
      <c r="F36" s="132" t="s">
        <v>148</v>
      </c>
      <c r="G36" s="176"/>
      <c r="H36" s="132" t="str">
        <f>OPEN!E164</f>
        <v/>
      </c>
      <c r="I36" s="132"/>
      <c r="J36" t="s">
        <v>157</v>
      </c>
      <c r="K36" s="175">
        <v>6</v>
      </c>
      <c r="L36" s="132" t="s">
        <v>148</v>
      </c>
      <c r="M36" s="176">
        <v>0</v>
      </c>
      <c r="N36" t="s">
        <v>158</v>
      </c>
      <c r="O36" t="s">
        <v>191</v>
      </c>
    </row>
    <row r="37" spans="2:15" x14ac:dyDescent="0.25">
      <c r="B37" s="176">
        <v>6</v>
      </c>
      <c r="C37" s="176" t="s">
        <v>178</v>
      </c>
      <c r="D37" s="132" t="str">
        <f>OPEN!B165</f>
        <v/>
      </c>
      <c r="E37" s="175"/>
      <c r="F37" s="132" t="s">
        <v>148</v>
      </c>
      <c r="G37" s="176"/>
      <c r="H37" s="132" t="str">
        <f>OPEN!E165</f>
        <v/>
      </c>
      <c r="I37" s="132"/>
      <c r="K37" s="175"/>
      <c r="L37" s="132" t="s">
        <v>148</v>
      </c>
      <c r="M37" s="176"/>
    </row>
    <row r="38" spans="2:15" x14ac:dyDescent="0.25">
      <c r="B38" s="176">
        <v>7</v>
      </c>
      <c r="C38" s="176" t="s">
        <v>166</v>
      </c>
      <c r="D38" s="132" t="str">
        <f>'SUB-16'!B20</f>
        <v>Alexandre Kushmyruk</v>
      </c>
      <c r="E38" s="175">
        <v>0</v>
      </c>
      <c r="F38" s="132" t="s">
        <v>148</v>
      </c>
      <c r="G38" s="176">
        <v>0</v>
      </c>
      <c r="H38" s="132" t="str">
        <f>'SUB-16'!E20</f>
        <v>Guilherme Santos</v>
      </c>
      <c r="I38" s="132" t="s">
        <v>193</v>
      </c>
      <c r="K38" s="175"/>
      <c r="L38" s="132" t="s">
        <v>148</v>
      </c>
      <c r="M38" s="176"/>
    </row>
    <row r="40" spans="2:15" x14ac:dyDescent="0.25">
      <c r="B40" s="173" t="s">
        <v>181</v>
      </c>
      <c r="C40" s="174">
        <v>0.48958333333333331</v>
      </c>
      <c r="E40" s="40" t="s">
        <v>190</v>
      </c>
      <c r="K40" s="40" t="s">
        <v>190</v>
      </c>
    </row>
    <row r="42" spans="2:15" x14ac:dyDescent="0.25">
      <c r="B42" s="132" t="s">
        <v>171</v>
      </c>
      <c r="C42" s="132" t="s">
        <v>57</v>
      </c>
      <c r="D42" s="132" t="s">
        <v>168</v>
      </c>
      <c r="E42" s="175"/>
      <c r="F42" s="132" t="s">
        <v>148</v>
      </c>
      <c r="G42" s="176"/>
      <c r="H42" s="132" t="s">
        <v>169</v>
      </c>
      <c r="I42" s="132" t="s">
        <v>170</v>
      </c>
      <c r="J42" s="227" t="s">
        <v>165</v>
      </c>
      <c r="K42" s="175">
        <v>3</v>
      </c>
      <c r="L42" s="132" t="s">
        <v>148</v>
      </c>
      <c r="M42" s="176">
        <v>2</v>
      </c>
      <c r="N42" s="227" t="s">
        <v>154</v>
      </c>
      <c r="O42" s="227" t="s">
        <v>198</v>
      </c>
    </row>
    <row r="43" spans="2:15" x14ac:dyDescent="0.25">
      <c r="B43" s="176">
        <v>1</v>
      </c>
      <c r="C43" s="176" t="s">
        <v>173</v>
      </c>
      <c r="D43" s="132" t="str">
        <f>OPEN!B22</f>
        <v>Sergio Ramos</v>
      </c>
      <c r="E43" s="175">
        <v>5</v>
      </c>
      <c r="F43" s="132" t="s">
        <v>148</v>
      </c>
      <c r="G43" s="176">
        <v>0</v>
      </c>
      <c r="H43" s="132" t="str">
        <f>OPEN!E22</f>
        <v>Rui Varela</v>
      </c>
      <c r="I43" s="158" t="s">
        <v>147</v>
      </c>
      <c r="J43" t="s">
        <v>195</v>
      </c>
      <c r="K43" s="175">
        <v>8</v>
      </c>
      <c r="L43" s="132" t="s">
        <v>148</v>
      </c>
      <c r="M43" s="176">
        <v>1</v>
      </c>
      <c r="N43" t="s">
        <v>164</v>
      </c>
      <c r="O43" t="s">
        <v>180</v>
      </c>
    </row>
    <row r="44" spans="2:15" x14ac:dyDescent="0.25">
      <c r="B44" s="176">
        <v>2</v>
      </c>
      <c r="C44" s="176" t="s">
        <v>174</v>
      </c>
      <c r="D44" s="132" t="str">
        <f>OPEN!B60</f>
        <v>Ricardo Pavão</v>
      </c>
      <c r="E44" s="175">
        <v>3</v>
      </c>
      <c r="F44" s="132" t="s">
        <v>148</v>
      </c>
      <c r="G44" s="176">
        <v>1</v>
      </c>
      <c r="H44" s="132" t="str">
        <f>OPEN!E60</f>
        <v>Luis Abreu</v>
      </c>
      <c r="I44" s="158" t="s">
        <v>161</v>
      </c>
      <c r="J44" t="s">
        <v>162</v>
      </c>
      <c r="K44" s="175">
        <v>3</v>
      </c>
      <c r="L44" s="132" t="s">
        <v>148</v>
      </c>
      <c r="M44" s="176">
        <v>0</v>
      </c>
      <c r="N44" t="s">
        <v>197</v>
      </c>
      <c r="O44" t="s">
        <v>158</v>
      </c>
    </row>
    <row r="45" spans="2:15" x14ac:dyDescent="0.25">
      <c r="B45" s="176">
        <v>3</v>
      </c>
      <c r="C45" s="176" t="s">
        <v>174</v>
      </c>
      <c r="D45" s="132" t="str">
        <f>OPEN!B61</f>
        <v>Vasco Henriques</v>
      </c>
      <c r="E45" s="175">
        <v>0</v>
      </c>
      <c r="F45" s="132" t="s">
        <v>148</v>
      </c>
      <c r="G45" s="176">
        <v>2</v>
      </c>
      <c r="H45" s="132" t="str">
        <f>OPEN!E61</f>
        <v>André Fernandes</v>
      </c>
      <c r="I45" s="158"/>
      <c r="J45" t="s">
        <v>160</v>
      </c>
      <c r="K45" s="175">
        <v>4</v>
      </c>
      <c r="L45" s="132" t="s">
        <v>148</v>
      </c>
      <c r="M45" s="176">
        <v>2</v>
      </c>
      <c r="N45" t="s">
        <v>155</v>
      </c>
      <c r="O45" t="s">
        <v>161</v>
      </c>
    </row>
    <row r="46" spans="2:15" x14ac:dyDescent="0.25">
      <c r="B46" s="176">
        <v>4</v>
      </c>
      <c r="C46" s="176" t="s">
        <v>175</v>
      </c>
      <c r="D46" s="132" t="str">
        <f>OPEN!B96</f>
        <v>Ricardo José</v>
      </c>
      <c r="E46" s="175">
        <v>3</v>
      </c>
      <c r="F46" s="132" t="s">
        <v>148</v>
      </c>
      <c r="G46" s="176">
        <v>0</v>
      </c>
      <c r="H46" s="132" t="str">
        <f>OPEN!E96</f>
        <v>Herculano</v>
      </c>
      <c r="I46" s="158" t="s">
        <v>156</v>
      </c>
      <c r="J46" t="s">
        <v>159</v>
      </c>
      <c r="K46" s="175">
        <v>3</v>
      </c>
      <c r="L46" s="132" t="s">
        <v>148</v>
      </c>
      <c r="M46" s="176">
        <v>0</v>
      </c>
      <c r="N46" t="s">
        <v>157</v>
      </c>
      <c r="O46" t="s">
        <v>191</v>
      </c>
    </row>
    <row r="47" spans="2:15" x14ac:dyDescent="0.25">
      <c r="B47" s="176">
        <v>5</v>
      </c>
      <c r="C47" s="176" t="s">
        <v>175</v>
      </c>
      <c r="D47" s="132" t="str">
        <f>OPEN!B97</f>
        <v>Nuno Henriques</v>
      </c>
      <c r="E47" s="175">
        <v>4</v>
      </c>
      <c r="F47" s="132" t="s">
        <v>148</v>
      </c>
      <c r="G47" s="176">
        <v>2</v>
      </c>
      <c r="H47" s="132" t="str">
        <f>OPEN!E97</f>
        <v>Carlos Ricardo</v>
      </c>
      <c r="I47" s="159" t="s">
        <v>158</v>
      </c>
      <c r="K47" s="175"/>
      <c r="L47" s="132" t="s">
        <v>148</v>
      </c>
      <c r="M47" s="176"/>
    </row>
    <row r="48" spans="2:15" x14ac:dyDescent="0.25">
      <c r="B48" s="176">
        <v>6</v>
      </c>
      <c r="C48" s="176" t="s">
        <v>166</v>
      </c>
      <c r="D48" s="132" t="str">
        <f>'SUB-16'!B21</f>
        <v>Pedro Amaro</v>
      </c>
      <c r="E48" s="175">
        <v>1</v>
      </c>
      <c r="F48" s="132" t="s">
        <v>148</v>
      </c>
      <c r="G48" s="176">
        <v>0</v>
      </c>
      <c r="H48" s="132" t="str">
        <f>'SUB-16'!E21</f>
        <v>Henrique Acuña</v>
      </c>
      <c r="I48" s="132" t="s">
        <v>196</v>
      </c>
      <c r="K48" s="175"/>
      <c r="L48" s="132" t="s">
        <v>148</v>
      </c>
      <c r="M48" s="176"/>
    </row>
    <row r="50" spans="2:15" x14ac:dyDescent="0.25">
      <c r="B50" s="173" t="s">
        <v>182</v>
      </c>
      <c r="C50" s="174">
        <v>0.52083333333333337</v>
      </c>
    </row>
    <row r="52" spans="2:15" x14ac:dyDescent="0.25">
      <c r="B52" s="132" t="s">
        <v>171</v>
      </c>
      <c r="C52" s="132" t="s">
        <v>57</v>
      </c>
      <c r="D52" s="132" t="s">
        <v>168</v>
      </c>
      <c r="E52" s="175"/>
      <c r="F52" s="132" t="s">
        <v>148</v>
      </c>
      <c r="G52" s="176"/>
      <c r="H52" s="132" t="s">
        <v>169</v>
      </c>
      <c r="I52" s="132" t="s">
        <v>170</v>
      </c>
      <c r="K52" s="175"/>
      <c r="L52" s="132" t="s">
        <v>148</v>
      </c>
      <c r="M52" s="176"/>
    </row>
    <row r="53" spans="2:15" x14ac:dyDescent="0.25">
      <c r="B53" s="176">
        <v>1</v>
      </c>
      <c r="C53" s="176" t="s">
        <v>176</v>
      </c>
      <c r="D53" s="132" t="str">
        <f>OPEN!B132</f>
        <v>Manuel Santos</v>
      </c>
      <c r="E53" s="175">
        <v>3</v>
      </c>
      <c r="F53" s="132" t="s">
        <v>148</v>
      </c>
      <c r="G53" s="176">
        <v>0</v>
      </c>
      <c r="H53" s="132" t="str">
        <f>OPEN!E132</f>
        <v>Jose Santos</v>
      </c>
      <c r="I53" s="158"/>
      <c r="J53" t="s">
        <v>158</v>
      </c>
      <c r="K53" s="175">
        <v>2</v>
      </c>
      <c r="L53" s="132" t="s">
        <v>148</v>
      </c>
      <c r="M53" s="176">
        <v>5</v>
      </c>
      <c r="N53" t="s">
        <v>161</v>
      </c>
      <c r="O53" t="s">
        <v>180</v>
      </c>
    </row>
    <row r="54" spans="2:15" x14ac:dyDescent="0.25">
      <c r="B54" s="176">
        <v>2</v>
      </c>
      <c r="C54" s="176" t="s">
        <v>176</v>
      </c>
      <c r="D54" s="132" t="str">
        <f>OPEN!B133</f>
        <v>Luis Silva</v>
      </c>
      <c r="E54" s="175">
        <v>2</v>
      </c>
      <c r="F54" s="132" t="s">
        <v>148</v>
      </c>
      <c r="G54" s="176">
        <v>5</v>
      </c>
      <c r="H54" s="132" t="str">
        <f>OPEN!E133</f>
        <v>Nuno Noronha</v>
      </c>
      <c r="I54" s="158"/>
      <c r="K54" s="175"/>
      <c r="L54" s="132" t="s">
        <v>148</v>
      </c>
      <c r="M54" s="176"/>
    </row>
    <row r="55" spans="2:15" x14ac:dyDescent="0.25">
      <c r="B55" s="176">
        <v>3</v>
      </c>
      <c r="C55" s="176" t="s">
        <v>178</v>
      </c>
      <c r="D55" s="132" t="str">
        <f>OPEN!B168</f>
        <v/>
      </c>
      <c r="E55" s="175"/>
      <c r="F55" s="132" t="s">
        <v>148</v>
      </c>
      <c r="G55" s="176"/>
      <c r="H55" s="132" t="str">
        <f>OPEN!E168</f>
        <v/>
      </c>
      <c r="I55" s="132"/>
      <c r="K55" s="175"/>
      <c r="L55" s="132" t="s">
        <v>148</v>
      </c>
      <c r="M55" s="176"/>
    </row>
    <row r="56" spans="2:15" x14ac:dyDescent="0.25">
      <c r="B56" s="176">
        <v>4</v>
      </c>
      <c r="C56" s="176" t="s">
        <v>178</v>
      </c>
      <c r="D56" s="132" t="str">
        <f>OPEN!B169</f>
        <v/>
      </c>
      <c r="E56" s="175"/>
      <c r="F56" s="132" t="s">
        <v>148</v>
      </c>
      <c r="G56" s="176"/>
      <c r="H56" s="132" t="str">
        <f>OPEN!E169</f>
        <v/>
      </c>
      <c r="I56" s="132"/>
      <c r="K56" s="175"/>
      <c r="L56" s="132" t="s">
        <v>148</v>
      </c>
      <c r="M56" s="176"/>
    </row>
    <row r="57" spans="2:15" x14ac:dyDescent="0.25">
      <c r="B57" s="176">
        <v>5</v>
      </c>
      <c r="C57" s="176" t="s">
        <v>166</v>
      </c>
      <c r="D57" s="132" t="str">
        <f>'SUB-16'!B24</f>
        <v>Alexandre Kushmyruk</v>
      </c>
      <c r="E57" s="175">
        <v>3</v>
      </c>
      <c r="F57" s="132" t="s">
        <v>148</v>
      </c>
      <c r="G57" s="176">
        <v>2</v>
      </c>
      <c r="H57" s="132" t="str">
        <f>'SUB-16'!E24</f>
        <v>Pedro Amaro</v>
      </c>
      <c r="I57" s="158"/>
      <c r="K57" s="175"/>
      <c r="L57" s="132" t="s">
        <v>148</v>
      </c>
      <c r="M57" s="176"/>
    </row>
    <row r="58" spans="2:15" x14ac:dyDescent="0.25">
      <c r="B58" s="176">
        <v>6</v>
      </c>
      <c r="C58" s="176" t="s">
        <v>166</v>
      </c>
      <c r="D58" s="132" t="str">
        <f>'SUB-16'!B25</f>
        <v>Henrique Acuña</v>
      </c>
      <c r="E58" s="175">
        <v>0</v>
      </c>
      <c r="F58" s="132" t="s">
        <v>148</v>
      </c>
      <c r="G58" s="176">
        <v>1</v>
      </c>
      <c r="H58" s="132" t="str">
        <f>'SUB-16'!E25</f>
        <v>Guilherme Santos</v>
      </c>
      <c r="I58" s="132"/>
      <c r="K58" s="175"/>
      <c r="L58" s="132" t="s">
        <v>148</v>
      </c>
      <c r="M58" s="176"/>
    </row>
    <row r="60" spans="2:15" x14ac:dyDescent="0.25">
      <c r="B60" s="173" t="s">
        <v>183</v>
      </c>
      <c r="C60" s="174">
        <v>0.55208333333333337</v>
      </c>
    </row>
    <row r="62" spans="2:15" x14ac:dyDescent="0.25">
      <c r="B62" s="132" t="s">
        <v>171</v>
      </c>
      <c r="C62" s="132" t="s">
        <v>57</v>
      </c>
      <c r="D62" s="132" t="s">
        <v>168</v>
      </c>
      <c r="E62" s="175"/>
      <c r="F62" s="132" t="s">
        <v>148</v>
      </c>
      <c r="G62" s="176"/>
      <c r="H62" s="132" t="s">
        <v>169</v>
      </c>
      <c r="I62" s="132" t="s">
        <v>170</v>
      </c>
      <c r="K62" s="175"/>
      <c r="L62" s="132" t="s">
        <v>148</v>
      </c>
      <c r="M62" s="176"/>
    </row>
    <row r="63" spans="2:15" x14ac:dyDescent="0.25">
      <c r="B63" s="176">
        <v>1</v>
      </c>
      <c r="C63" s="176" t="s">
        <v>184</v>
      </c>
      <c r="D63" s="132"/>
      <c r="E63" s="175"/>
      <c r="F63" s="132" t="s">
        <v>148</v>
      </c>
      <c r="G63" s="176"/>
      <c r="H63" s="132"/>
      <c r="I63" s="132"/>
      <c r="K63" s="175"/>
      <c r="L63" s="132" t="s">
        <v>148</v>
      </c>
      <c r="M63" s="176"/>
    </row>
    <row r="64" spans="2:15" x14ac:dyDescent="0.25">
      <c r="B64" s="176">
        <v>2</v>
      </c>
      <c r="C64" s="176" t="s">
        <v>184</v>
      </c>
      <c r="D64" s="132"/>
      <c r="E64" s="175"/>
      <c r="F64" s="132" t="s">
        <v>148</v>
      </c>
      <c r="G64" s="176"/>
      <c r="H64" s="132"/>
      <c r="I64" s="132"/>
      <c r="K64" s="175"/>
      <c r="L64" s="132" t="s">
        <v>148</v>
      </c>
      <c r="M64" s="176"/>
    </row>
    <row r="65" spans="2:13" x14ac:dyDescent="0.25">
      <c r="B65" s="3"/>
      <c r="C65" s="3"/>
    </row>
    <row r="66" spans="2:13" x14ac:dyDescent="0.25">
      <c r="B66" s="173" t="s">
        <v>185</v>
      </c>
      <c r="C66" s="174">
        <v>0.58333333333333337</v>
      </c>
    </row>
    <row r="68" spans="2:13" x14ac:dyDescent="0.25">
      <c r="B68" t="s">
        <v>171</v>
      </c>
      <c r="C68" t="s">
        <v>57</v>
      </c>
      <c r="D68" t="s">
        <v>168</v>
      </c>
      <c r="F68" t="s">
        <v>148</v>
      </c>
      <c r="H68" t="s">
        <v>169</v>
      </c>
      <c r="I68" t="s">
        <v>170</v>
      </c>
      <c r="L68" t="s">
        <v>148</v>
      </c>
    </row>
    <row r="69" spans="2:13" x14ac:dyDescent="0.25">
      <c r="B69" s="176">
        <v>1</v>
      </c>
      <c r="C69" s="176" t="s">
        <v>186</v>
      </c>
      <c r="D69" s="132" t="s">
        <v>198</v>
      </c>
      <c r="E69" s="175">
        <v>1</v>
      </c>
      <c r="F69" s="132" t="s">
        <v>148</v>
      </c>
      <c r="G69" s="176">
        <v>0</v>
      </c>
      <c r="H69" s="132" t="s">
        <v>160</v>
      </c>
      <c r="I69" s="132" t="s">
        <v>180</v>
      </c>
      <c r="J69" s="227" t="s">
        <v>207</v>
      </c>
      <c r="K69" s="175"/>
      <c r="L69" s="132" t="s">
        <v>148</v>
      </c>
      <c r="M69" s="176"/>
    </row>
    <row r="70" spans="2:13" x14ac:dyDescent="0.25">
      <c r="B70" s="176">
        <v>2</v>
      </c>
      <c r="C70" s="176" t="s">
        <v>186</v>
      </c>
      <c r="D70" s="132" t="s">
        <v>165</v>
      </c>
      <c r="E70" s="175">
        <v>0</v>
      </c>
      <c r="F70" s="132" t="s">
        <v>148</v>
      </c>
      <c r="G70" s="176">
        <v>2</v>
      </c>
      <c r="H70" s="132" t="s">
        <v>159</v>
      </c>
      <c r="I70" s="228" t="s">
        <v>154</v>
      </c>
      <c r="K70" s="175"/>
      <c r="L70" s="132" t="s">
        <v>148</v>
      </c>
      <c r="M70" s="176"/>
    </row>
    <row r="71" spans="2:13" x14ac:dyDescent="0.25">
      <c r="B71" s="176">
        <v>3</v>
      </c>
      <c r="C71" s="176" t="s">
        <v>186</v>
      </c>
      <c r="D71" s="132" t="s">
        <v>162</v>
      </c>
      <c r="E71" s="175">
        <v>3</v>
      </c>
      <c r="F71" s="132" t="s">
        <v>148</v>
      </c>
      <c r="G71" s="176">
        <v>1</v>
      </c>
      <c r="H71" s="132" t="s">
        <v>147</v>
      </c>
      <c r="I71" s="132" t="s">
        <v>164</v>
      </c>
      <c r="K71" s="175"/>
      <c r="L71" s="132" t="s">
        <v>148</v>
      </c>
      <c r="M71" s="176"/>
    </row>
    <row r="72" spans="2:13" x14ac:dyDescent="0.25">
      <c r="B72" s="176">
        <v>4</v>
      </c>
      <c r="C72" s="176" t="s">
        <v>186</v>
      </c>
      <c r="D72" s="132" t="s">
        <v>161</v>
      </c>
      <c r="E72" s="175">
        <v>6</v>
      </c>
      <c r="F72" s="132" t="s">
        <v>148</v>
      </c>
      <c r="G72" s="176">
        <v>0</v>
      </c>
      <c r="H72" s="132" t="s">
        <v>195</v>
      </c>
      <c r="I72" s="132" t="s">
        <v>157</v>
      </c>
      <c r="K72" s="175"/>
      <c r="L72" s="132" t="s">
        <v>148</v>
      </c>
      <c r="M72" s="176"/>
    </row>
    <row r="74" spans="2:13" x14ac:dyDescent="0.25">
      <c r="B74" s="173" t="s">
        <v>187</v>
      </c>
      <c r="C74" s="174">
        <v>0.61458333333333337</v>
      </c>
    </row>
    <row r="76" spans="2:13" x14ac:dyDescent="0.25">
      <c r="B76" s="132" t="s">
        <v>171</v>
      </c>
      <c r="C76" s="132" t="s">
        <v>57</v>
      </c>
      <c r="D76" s="132" t="s">
        <v>168</v>
      </c>
      <c r="E76" s="175"/>
      <c r="F76" s="132" t="s">
        <v>148</v>
      </c>
      <c r="G76" s="176"/>
      <c r="H76" s="132" t="s">
        <v>169</v>
      </c>
      <c r="I76" s="132" t="s">
        <v>170</v>
      </c>
      <c r="K76" s="229"/>
      <c r="L76" s="230"/>
      <c r="M76" s="231"/>
    </row>
    <row r="77" spans="2:13" x14ac:dyDescent="0.25">
      <c r="B77" s="176">
        <v>1</v>
      </c>
      <c r="C77" s="176" t="s">
        <v>188</v>
      </c>
      <c r="D77" s="132" t="s">
        <v>198</v>
      </c>
      <c r="E77" s="175">
        <v>2</v>
      </c>
      <c r="F77" s="132" t="s">
        <v>148</v>
      </c>
      <c r="G77" s="176">
        <v>3</v>
      </c>
      <c r="H77" s="132" t="s">
        <v>161</v>
      </c>
      <c r="I77" s="132" t="s">
        <v>154</v>
      </c>
      <c r="K77" s="229"/>
      <c r="L77" s="230"/>
      <c r="M77" s="231"/>
    </row>
    <row r="78" spans="2:13" x14ac:dyDescent="0.25">
      <c r="B78" s="176">
        <v>2</v>
      </c>
      <c r="C78" s="176" t="s">
        <v>188</v>
      </c>
      <c r="D78" s="132" t="s">
        <v>162</v>
      </c>
      <c r="E78" s="175">
        <v>3</v>
      </c>
      <c r="F78" s="132" t="s">
        <v>148</v>
      </c>
      <c r="G78" s="176">
        <v>0</v>
      </c>
      <c r="H78" s="132" t="s">
        <v>159</v>
      </c>
      <c r="I78" s="132" t="s">
        <v>195</v>
      </c>
      <c r="K78" s="229"/>
      <c r="L78" s="230"/>
      <c r="M78" s="231"/>
    </row>
    <row r="79" spans="2:13" x14ac:dyDescent="0.25">
      <c r="B79" s="3"/>
      <c r="C79" s="3"/>
      <c r="K79" s="229"/>
      <c r="L79" s="230"/>
      <c r="M79" s="231"/>
    </row>
    <row r="80" spans="2:13" x14ac:dyDescent="0.25">
      <c r="B80" s="173" t="s">
        <v>189</v>
      </c>
      <c r="C80" s="174">
        <v>0.64583333333333337</v>
      </c>
      <c r="K80" s="229"/>
      <c r="L80" s="230"/>
      <c r="M80" s="231"/>
    </row>
    <row r="81" spans="2:13" x14ac:dyDescent="0.25">
      <c r="K81" s="229"/>
      <c r="L81" s="230"/>
      <c r="M81" s="231"/>
    </row>
    <row r="82" spans="2:13" x14ac:dyDescent="0.25">
      <c r="B82" s="132" t="s">
        <v>171</v>
      </c>
      <c r="C82" s="132" t="s">
        <v>57</v>
      </c>
      <c r="D82" s="132" t="s">
        <v>168</v>
      </c>
      <c r="E82" s="175"/>
      <c r="F82" s="132" t="s">
        <v>148</v>
      </c>
      <c r="G82" s="176"/>
      <c r="H82" s="132" t="s">
        <v>169</v>
      </c>
      <c r="I82" s="132" t="s">
        <v>170</v>
      </c>
      <c r="K82" s="229"/>
      <c r="L82" s="230"/>
      <c r="M82" s="231"/>
    </row>
    <row r="83" spans="2:13" x14ac:dyDescent="0.25">
      <c r="B83" s="176">
        <v>1</v>
      </c>
      <c r="C83" s="176" t="s">
        <v>91</v>
      </c>
      <c r="D83" s="132" t="s">
        <v>161</v>
      </c>
      <c r="E83" s="175">
        <v>0</v>
      </c>
      <c r="F83" s="132" t="s">
        <v>148</v>
      </c>
      <c r="G83" s="176">
        <v>1</v>
      </c>
      <c r="H83" s="132" t="s">
        <v>162</v>
      </c>
      <c r="I83" s="132" t="s">
        <v>154</v>
      </c>
      <c r="K83" s="229"/>
      <c r="L83" s="230"/>
      <c r="M83" s="231"/>
    </row>
    <row r="84" spans="2:13" x14ac:dyDescent="0.25">
      <c r="K84" s="229"/>
      <c r="L84" s="230"/>
      <c r="M84" s="231"/>
    </row>
  </sheetData>
  <mergeCells count="1">
    <mergeCell ref="B1:B5"/>
  </mergeCells>
  <conditionalFormatting sqref="D2:D4">
    <cfRule type="duplicateValues" dxfId="10" priority="10"/>
  </conditionalFormatting>
  <conditionalFormatting sqref="H2:H5">
    <cfRule type="duplicateValues" dxfId="9" priority="9"/>
  </conditionalFormatting>
  <conditionalFormatting sqref="I2:I5">
    <cfRule type="duplicateValues" dxfId="8" priority="8"/>
  </conditionalFormatting>
  <conditionalFormatting sqref="J2:J5">
    <cfRule type="duplicateValues" dxfId="7" priority="7"/>
  </conditionalFormatting>
  <conditionalFormatting sqref="I21:I24">
    <cfRule type="duplicateValues" dxfId="6" priority="6"/>
  </conditionalFormatting>
  <conditionalFormatting sqref="I32:I35">
    <cfRule type="duplicateValues" dxfId="5" priority="5"/>
  </conditionalFormatting>
  <conditionalFormatting sqref="I43:I47">
    <cfRule type="duplicateValues" dxfId="4" priority="4"/>
  </conditionalFormatting>
  <conditionalFormatting sqref="I53">
    <cfRule type="duplicateValues" dxfId="3" priority="3"/>
  </conditionalFormatting>
  <conditionalFormatting sqref="I54">
    <cfRule type="duplicateValues" dxfId="2" priority="2"/>
  </conditionalFormatting>
  <conditionalFormatting sqref="I57">
    <cfRule type="duplicateValues" dxfId="1" priority="1"/>
  </conditionalFormatting>
  <pageMargins left="0.23622047244094491" right="0.23622047244094491" top="0.19685039370078741" bottom="0.19685039370078741" header="0.31496062992125984" footer="0.31496062992125984"/>
  <pageSetup paperSize="9" scale="92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OPEN</vt:lpstr>
      <vt:lpstr>SUB-16</vt:lpstr>
      <vt:lpstr>Sessões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RJ</dc:creator>
  <cp:lastModifiedBy>Luis Silva</cp:lastModifiedBy>
  <cp:lastPrinted>2023-09-01T23:25:04Z</cp:lastPrinted>
  <dcterms:created xsi:type="dcterms:W3CDTF">2014-12-11T00:00:30Z</dcterms:created>
  <dcterms:modified xsi:type="dcterms:W3CDTF">2023-09-02T13:57:14Z</dcterms:modified>
</cp:coreProperties>
</file>