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Subbuteo\APS\RankingAPS\"/>
    </mc:Choice>
  </mc:AlternateContent>
  <bookViews>
    <workbookView xWindow="0" yWindow="0" windowWidth="19590" windowHeight="11535" tabRatio="661" firstSheet="1" activeTab="3"/>
  </bookViews>
  <sheets>
    <sheet name="Provas 2019-20" sheetId="1" r:id="rId1"/>
    <sheet name="Pontuações" sheetId="2" r:id="rId2"/>
    <sheet name="Equipas" sheetId="3" r:id="rId3"/>
    <sheet name="Open" sheetId="4" r:id="rId4"/>
    <sheet name="Veteranos" sheetId="5" r:id="rId5"/>
    <sheet name="Sub-19" sheetId="6" r:id="rId6"/>
    <sheet name="Sub-15" sheetId="7" r:id="rId7"/>
    <sheet name="Sub-12" sheetId="8" r:id="rId8"/>
    <sheet name="Senhoras" sheetId="9" r:id="rId9"/>
  </sheets>
  <definedNames>
    <definedName name="_xlnm._FilterDatabase" localSheetId="3" hidden="1">Open!$A$3:$BF$3</definedName>
    <definedName name="_xlnm._FilterDatabase" localSheetId="7" hidden="1">'Sub-12'!$A$3:$AF$3</definedName>
    <definedName name="_xlnm._FilterDatabase" localSheetId="4" hidden="1">Veteranos!$B$4:$AJ$29</definedName>
    <definedName name="_xlnm.Print_Area" localSheetId="3">Open!$A$1:$AH$53</definedName>
    <definedName name="_xlnm.Print_Area" localSheetId="1">Pontuações!$A$1:$M$29</definedName>
    <definedName name="Excel_BuiltIn__FilterDatabase_4">Open!$A$1:$AB$53</definedName>
    <definedName name="_xlnm.Print_Titles" localSheetId="3">Open!$1:$3</definedName>
  </definedNames>
  <calcPr calcId="162913"/>
</workbook>
</file>

<file path=xl/calcChain.xml><?xml version="1.0" encoding="utf-8"?>
<calcChain xmlns="http://schemas.openxmlformats.org/spreadsheetml/2006/main">
  <c r="G38" i="5" l="1"/>
  <c r="F38" i="5" s="1"/>
  <c r="G37" i="5"/>
  <c r="F37" i="5"/>
  <c r="G36" i="5"/>
  <c r="F36" i="5" s="1"/>
  <c r="G35" i="5"/>
  <c r="F35" i="5"/>
  <c r="G34" i="5"/>
  <c r="F34" i="5" s="1"/>
  <c r="G33" i="5"/>
  <c r="F33" i="5"/>
  <c r="G32" i="5"/>
  <c r="F32" i="5" s="1"/>
  <c r="G31" i="5"/>
  <c r="F31" i="5"/>
  <c r="G30" i="5"/>
  <c r="F30" i="5" s="1"/>
  <c r="G29" i="5"/>
  <c r="F29" i="5"/>
  <c r="G28" i="5"/>
  <c r="F28" i="5" s="1"/>
  <c r="G27" i="5"/>
  <c r="F27" i="5"/>
  <c r="G26" i="5"/>
  <c r="F26" i="5" s="1"/>
  <c r="G25" i="5"/>
  <c r="F25" i="5"/>
  <c r="G24" i="5"/>
  <c r="F24" i="5" s="1"/>
  <c r="G23" i="5"/>
  <c r="F23" i="5"/>
  <c r="G22" i="5"/>
  <c r="F22" i="5" s="1"/>
  <c r="G21" i="5"/>
  <c r="F21" i="5"/>
  <c r="G20" i="5"/>
  <c r="F20" i="5" s="1"/>
  <c r="G19" i="5"/>
  <c r="F19" i="5"/>
  <c r="G18" i="5"/>
  <c r="F18" i="5" s="1"/>
  <c r="G17" i="5"/>
  <c r="F17" i="5"/>
  <c r="G16" i="5"/>
  <c r="F16" i="5" s="1"/>
  <c r="G15" i="5"/>
  <c r="F15" i="5"/>
  <c r="G14" i="5"/>
  <c r="F14" i="5" s="1"/>
  <c r="G13" i="5"/>
  <c r="F13" i="5"/>
  <c r="G12" i="5"/>
  <c r="F12" i="5" s="1"/>
  <c r="G11" i="5"/>
  <c r="F11" i="5"/>
  <c r="G10" i="5"/>
  <c r="F10" i="5" s="1"/>
  <c r="G9" i="5"/>
  <c r="F9" i="5"/>
  <c r="G8" i="5"/>
  <c r="F8" i="5" s="1"/>
  <c r="G7" i="5"/>
  <c r="F7" i="5"/>
  <c r="G6" i="5"/>
  <c r="F6" i="5" s="1"/>
  <c r="G5" i="5"/>
  <c r="F5" i="5"/>
  <c r="G4" i="5"/>
  <c r="F4" i="5" s="1"/>
  <c r="G103" i="4"/>
  <c r="F103" i="4" s="1"/>
  <c r="G102" i="4"/>
  <c r="F102" i="4"/>
  <c r="G101" i="4"/>
  <c r="F101" i="4" s="1"/>
  <c r="G100" i="4"/>
  <c r="F100" i="4"/>
  <c r="G99" i="4"/>
  <c r="F99" i="4" s="1"/>
  <c r="G98" i="4"/>
  <c r="F98" i="4"/>
  <c r="G97" i="4"/>
  <c r="F97" i="4" s="1"/>
  <c r="G96" i="4"/>
  <c r="F96" i="4"/>
  <c r="G95" i="4"/>
  <c r="F95" i="4" s="1"/>
  <c r="G94" i="4"/>
  <c r="F94" i="4"/>
  <c r="G93" i="4"/>
  <c r="F93" i="4" s="1"/>
  <c r="G92" i="4"/>
  <c r="F92" i="4"/>
  <c r="G91" i="4"/>
  <c r="F91" i="4" s="1"/>
  <c r="G90" i="4"/>
  <c r="F90" i="4"/>
  <c r="G89" i="4"/>
  <c r="F89" i="4" s="1"/>
  <c r="G88" i="4"/>
  <c r="F88" i="4"/>
  <c r="G87" i="4"/>
  <c r="F87" i="4" s="1"/>
  <c r="G86" i="4"/>
  <c r="F86" i="4"/>
  <c r="G85" i="4"/>
  <c r="F85" i="4" s="1"/>
  <c r="G84" i="4"/>
  <c r="F84" i="4"/>
  <c r="G83" i="4"/>
  <c r="F83" i="4" s="1"/>
  <c r="G82" i="4"/>
  <c r="F82" i="4"/>
  <c r="G81" i="4"/>
  <c r="F81" i="4" s="1"/>
  <c r="G80" i="4"/>
  <c r="F80" i="4"/>
  <c r="G79" i="4"/>
  <c r="F79" i="4" s="1"/>
  <c r="G78" i="4"/>
  <c r="F78" i="4"/>
  <c r="G77" i="4"/>
  <c r="F77" i="4" s="1"/>
  <c r="G76" i="4"/>
  <c r="F76" i="4"/>
  <c r="G75" i="4"/>
  <c r="F75" i="4" s="1"/>
  <c r="G74" i="4"/>
  <c r="F74" i="4"/>
  <c r="G73" i="4"/>
  <c r="F73" i="4" s="1"/>
  <c r="G72" i="4"/>
  <c r="F72" i="4"/>
  <c r="G71" i="4"/>
  <c r="F71" i="4" s="1"/>
  <c r="G70" i="4"/>
  <c r="F70" i="4"/>
  <c r="G69" i="4"/>
  <c r="F69" i="4" s="1"/>
  <c r="G68" i="4"/>
  <c r="F68" i="4"/>
  <c r="G67" i="4"/>
  <c r="F67" i="4" s="1"/>
  <c r="G66" i="4"/>
  <c r="F66" i="4"/>
  <c r="G65" i="4"/>
  <c r="F65" i="4" s="1"/>
  <c r="G64" i="4"/>
  <c r="F64" i="4"/>
  <c r="G63" i="4"/>
  <c r="F63" i="4" s="1"/>
  <c r="G62" i="4"/>
  <c r="F62" i="4"/>
  <c r="G61" i="4"/>
  <c r="F61" i="4" s="1"/>
  <c r="G60" i="4"/>
  <c r="F60" i="4"/>
  <c r="G59" i="4"/>
  <c r="F59" i="4" s="1"/>
  <c r="G58" i="4"/>
  <c r="F58" i="4"/>
  <c r="G57" i="4"/>
  <c r="F57" i="4" s="1"/>
  <c r="G56" i="4"/>
  <c r="F56" i="4"/>
  <c r="G55" i="4"/>
  <c r="F55" i="4" s="1"/>
  <c r="G54" i="4"/>
  <c r="F54" i="4"/>
  <c r="G53" i="4"/>
  <c r="F53" i="4" s="1"/>
  <c r="G52" i="4"/>
  <c r="F52" i="4"/>
  <c r="G51" i="4"/>
  <c r="F51" i="4" s="1"/>
  <c r="G50" i="4"/>
  <c r="F50" i="4"/>
  <c r="G49" i="4"/>
  <c r="F49" i="4" s="1"/>
  <c r="G48" i="4"/>
  <c r="F48" i="4"/>
  <c r="G47" i="4"/>
  <c r="F47" i="4" s="1"/>
  <c r="G46" i="4"/>
  <c r="F46" i="4"/>
  <c r="G45" i="4"/>
  <c r="F45" i="4" s="1"/>
  <c r="G44" i="4"/>
  <c r="F44" i="4"/>
  <c r="G43" i="4"/>
  <c r="F43" i="4" s="1"/>
  <c r="G42" i="4"/>
  <c r="F42" i="4"/>
  <c r="G41" i="4"/>
  <c r="F41" i="4" s="1"/>
  <c r="G40" i="4"/>
  <c r="F40" i="4"/>
  <c r="G39" i="4"/>
  <c r="F39" i="4" s="1"/>
  <c r="G38" i="4"/>
  <c r="F38" i="4"/>
  <c r="G37" i="4"/>
  <c r="F37" i="4" s="1"/>
  <c r="G36" i="4"/>
  <c r="F36" i="4"/>
  <c r="G35" i="4"/>
  <c r="F35" i="4" s="1"/>
  <c r="G34" i="4"/>
  <c r="F34" i="4"/>
  <c r="G33" i="4"/>
  <c r="F33" i="4" s="1"/>
  <c r="G32" i="4"/>
  <c r="F32" i="4"/>
  <c r="G31" i="4"/>
  <c r="F31" i="4" s="1"/>
  <c r="G30" i="4"/>
  <c r="F30" i="4"/>
  <c r="G29" i="4"/>
  <c r="F29" i="4" s="1"/>
  <c r="G28" i="4"/>
  <c r="F28" i="4"/>
  <c r="G27" i="4"/>
  <c r="F27" i="4" s="1"/>
  <c r="G26" i="4"/>
  <c r="F26" i="4"/>
  <c r="G25" i="4"/>
  <c r="F25" i="4" s="1"/>
  <c r="G24" i="4"/>
  <c r="F24" i="4"/>
  <c r="G23" i="4"/>
  <c r="F23" i="4" s="1"/>
  <c r="G22" i="4"/>
  <c r="F22" i="4"/>
  <c r="G21" i="4"/>
  <c r="F21" i="4" s="1"/>
  <c r="G20" i="4"/>
  <c r="F20" i="4"/>
  <c r="G19" i="4"/>
  <c r="F19" i="4" s="1"/>
  <c r="G18" i="4"/>
  <c r="F18" i="4"/>
  <c r="G17" i="4"/>
  <c r="F17" i="4" s="1"/>
  <c r="G16" i="4"/>
  <c r="F16" i="4"/>
  <c r="G15" i="4"/>
  <c r="F15" i="4" s="1"/>
  <c r="G14" i="4"/>
  <c r="F14" i="4"/>
  <c r="G13" i="4"/>
  <c r="F13" i="4" s="1"/>
  <c r="G12" i="4"/>
  <c r="F12" i="4"/>
  <c r="G11" i="4"/>
  <c r="F11" i="4" s="1"/>
  <c r="G10" i="4"/>
  <c r="F10" i="4"/>
  <c r="G9" i="4"/>
  <c r="F9" i="4" s="1"/>
  <c r="G8" i="4"/>
  <c r="F8" i="4"/>
  <c r="G7" i="4"/>
  <c r="F7" i="4" s="1"/>
  <c r="G6" i="4"/>
  <c r="F6" i="4"/>
  <c r="G5" i="4"/>
  <c r="F5" i="4" s="1"/>
  <c r="G4" i="4"/>
  <c r="F4" i="4"/>
  <c r="F10" i="9" l="1"/>
  <c r="G35" i="8" l="1"/>
  <c r="F35" i="8" s="1"/>
  <c r="G34" i="8"/>
  <c r="F34" i="8"/>
  <c r="G33" i="8"/>
  <c r="F33" i="8" s="1"/>
  <c r="G32" i="8"/>
  <c r="F32" i="8"/>
  <c r="G31" i="8"/>
  <c r="F31" i="8" s="1"/>
  <c r="G30" i="8"/>
  <c r="F30" i="8"/>
  <c r="G29" i="8"/>
  <c r="F29" i="8" s="1"/>
  <c r="G28" i="8"/>
  <c r="F28" i="8"/>
  <c r="G27" i="8"/>
  <c r="F27" i="8" s="1"/>
  <c r="G26" i="8"/>
  <c r="F26" i="8"/>
  <c r="G25" i="8"/>
  <c r="F25" i="8" s="1"/>
  <c r="G24" i="8"/>
  <c r="F24" i="8"/>
  <c r="G23" i="8"/>
  <c r="F23" i="8" s="1"/>
  <c r="G22" i="8"/>
  <c r="F22" i="8"/>
  <c r="G21" i="8"/>
  <c r="F21" i="8" s="1"/>
  <c r="G20" i="8"/>
  <c r="F20" i="8"/>
  <c r="G19" i="8"/>
  <c r="F19" i="8" s="1"/>
  <c r="G18" i="8"/>
  <c r="F18" i="8"/>
  <c r="G17" i="8"/>
  <c r="F17" i="8" s="1"/>
  <c r="G16" i="8"/>
  <c r="F16" i="8"/>
  <c r="G15" i="8"/>
  <c r="F15" i="8" s="1"/>
  <c r="G14" i="8"/>
  <c r="F14" i="8"/>
  <c r="G13" i="8"/>
  <c r="F13" i="8" s="1"/>
  <c r="G12" i="8"/>
  <c r="F12" i="8"/>
  <c r="G11" i="8"/>
  <c r="F11" i="8" s="1"/>
  <c r="G10" i="8"/>
  <c r="F10" i="8"/>
  <c r="G9" i="8"/>
  <c r="F9" i="8" s="1"/>
  <c r="G8" i="8"/>
  <c r="F8" i="8"/>
  <c r="G7" i="8"/>
  <c r="F7" i="8" s="1"/>
  <c r="G6" i="8"/>
  <c r="F6" i="8"/>
  <c r="G5" i="8"/>
  <c r="F5" i="8" s="1"/>
  <c r="G4" i="8"/>
  <c r="F4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 s="1"/>
  <c r="G13" i="7"/>
  <c r="F13" i="7"/>
  <c r="G12" i="7"/>
  <c r="F12" i="7" s="1"/>
  <c r="G11" i="7"/>
  <c r="F11" i="7"/>
  <c r="G10" i="7"/>
  <c r="F10" i="7" s="1"/>
  <c r="G9" i="7"/>
  <c r="F9" i="7"/>
  <c r="G8" i="7"/>
  <c r="F8" i="7" s="1"/>
  <c r="G7" i="7"/>
  <c r="F7" i="7"/>
  <c r="G6" i="7"/>
  <c r="F6" i="7" s="1"/>
  <c r="G5" i="7"/>
  <c r="F5" i="7"/>
  <c r="G4" i="7"/>
  <c r="F4" i="7" s="1"/>
  <c r="H60" i="7"/>
  <c r="H61" i="7"/>
  <c r="H62" i="7"/>
  <c r="H63" i="7"/>
  <c r="H64" i="7"/>
  <c r="H65" i="7"/>
  <c r="H66" i="7"/>
  <c r="H67" i="7"/>
  <c r="H68" i="7"/>
  <c r="H69" i="7"/>
  <c r="H70" i="7"/>
  <c r="H71" i="7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H46" i="6"/>
  <c r="H47" i="6"/>
  <c r="H48" i="6"/>
  <c r="H49" i="6"/>
  <c r="H50" i="6"/>
  <c r="H51" i="6"/>
  <c r="I38" i="6"/>
  <c r="H91" i="5"/>
  <c r="H92" i="5"/>
  <c r="H93" i="5"/>
  <c r="F221" i="4"/>
  <c r="F216" i="4"/>
  <c r="F212" i="4"/>
  <c r="H208" i="4"/>
  <c r="F208" i="4" s="1"/>
  <c r="H206" i="4"/>
  <c r="F206" i="4" s="1"/>
  <c r="H209" i="4"/>
  <c r="F209" i="4" s="1"/>
  <c r="H210" i="4"/>
  <c r="F210" i="4" s="1"/>
  <c r="H212" i="4"/>
  <c r="H213" i="4"/>
  <c r="F213" i="4" s="1"/>
  <c r="H214" i="4"/>
  <c r="F214" i="4" s="1"/>
  <c r="H216" i="4"/>
  <c r="H217" i="4"/>
  <c r="F217" i="4" s="1"/>
  <c r="H218" i="4"/>
  <c r="F218" i="4" s="1"/>
  <c r="H219" i="4"/>
  <c r="F219" i="4" s="1"/>
  <c r="H220" i="4"/>
  <c r="F220" i="4" s="1"/>
  <c r="H221" i="4"/>
  <c r="H222" i="4"/>
  <c r="F222" i="4" s="1"/>
  <c r="H223" i="4"/>
  <c r="F223" i="4" s="1"/>
  <c r="G4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F4" i="3"/>
  <c r="H215" i="4" l="1"/>
  <c r="F215" i="4" s="1"/>
  <c r="H211" i="4"/>
  <c r="F211" i="4" s="1"/>
  <c r="H207" i="4"/>
  <c r="F207" i="4" s="1"/>
  <c r="O36" i="8" l="1"/>
  <c r="S27" i="7" l="1"/>
  <c r="G8" i="9" l="1"/>
  <c r="F8" i="9" s="1"/>
  <c r="G7" i="9"/>
  <c r="F7" i="9"/>
  <c r="G6" i="9"/>
  <c r="F6" i="9"/>
  <c r="G5" i="9"/>
  <c r="F5" i="9" s="1"/>
  <c r="G4" i="9"/>
  <c r="F4" i="9"/>
  <c r="Q39" i="2"/>
  <c r="Q38" i="2"/>
  <c r="Q37" i="2"/>
  <c r="Q36" i="2"/>
  <c r="Q35" i="2"/>
  <c r="Q34" i="2"/>
  <c r="Q33" i="2"/>
  <c r="S30" i="2"/>
  <c r="S29" i="2"/>
  <c r="S28" i="2"/>
  <c r="S27" i="2"/>
  <c r="S26" i="2"/>
  <c r="S25" i="2"/>
  <c r="S24" i="2"/>
  <c r="O9" i="9" l="1"/>
  <c r="T16" i="2"/>
  <c r="T15" i="2"/>
  <c r="T14" i="2"/>
  <c r="T13" i="2"/>
  <c r="T12" i="2"/>
  <c r="T11" i="2"/>
  <c r="T10" i="2"/>
  <c r="I104" i="4" l="1"/>
  <c r="M36" i="8"/>
  <c r="K36" i="8"/>
  <c r="I36" i="8"/>
  <c r="M18" i="6"/>
  <c r="K18" i="6"/>
  <c r="I18" i="6"/>
  <c r="K104" i="4" l="1"/>
  <c r="S16" i="2"/>
  <c r="S15" i="2"/>
  <c r="S14" i="2"/>
  <c r="S13" i="2"/>
  <c r="S12" i="2"/>
  <c r="S11" i="2"/>
  <c r="S10" i="2"/>
  <c r="H59" i="7"/>
  <c r="H57" i="7"/>
  <c r="H55" i="7"/>
  <c r="H38" i="6"/>
  <c r="H39" i="6"/>
  <c r="H40" i="6"/>
  <c r="H41" i="6"/>
  <c r="H42" i="6"/>
  <c r="H43" i="6"/>
  <c r="H44" i="6"/>
  <c r="H45" i="6"/>
  <c r="R16" i="2"/>
  <c r="R15" i="2"/>
  <c r="R14" i="2"/>
  <c r="R13" i="2"/>
  <c r="R12" i="2"/>
  <c r="R11" i="2"/>
  <c r="R10" i="2"/>
  <c r="Q30" i="2"/>
  <c r="Q29" i="2"/>
  <c r="Q28" i="2"/>
  <c r="Q27" i="2"/>
  <c r="Q26" i="2"/>
  <c r="Q24" i="2"/>
  <c r="Q25" i="2"/>
  <c r="Q22" i="2"/>
  <c r="Q21" i="2"/>
  <c r="Q20" i="2"/>
  <c r="Q19" i="2"/>
  <c r="Q18" i="2"/>
  <c r="M27" i="7"/>
  <c r="O27" i="7"/>
  <c r="Q27" i="7"/>
  <c r="U27" i="7"/>
  <c r="W27" i="7"/>
  <c r="K27" i="7"/>
  <c r="I27" i="7"/>
  <c r="K39" i="5"/>
  <c r="M39" i="5"/>
  <c r="O39" i="5"/>
  <c r="Q39" i="5"/>
  <c r="S39" i="5"/>
  <c r="U39" i="5"/>
  <c r="W39" i="5"/>
  <c r="Y39" i="5"/>
  <c r="AA39" i="5"/>
  <c r="AC39" i="5"/>
  <c r="AE39" i="5"/>
  <c r="AG39" i="5"/>
  <c r="AI39" i="5"/>
  <c r="I39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M104" i="4"/>
  <c r="O104" i="4"/>
  <c r="Q104" i="4"/>
  <c r="S104" i="4"/>
  <c r="U104" i="4"/>
  <c r="W104" i="4"/>
  <c r="Y104" i="4"/>
  <c r="AA104" i="4"/>
  <c r="AC104" i="4"/>
  <c r="AE104" i="4"/>
  <c r="AG104" i="4"/>
  <c r="AI104" i="4"/>
  <c r="AK104" i="4"/>
  <c r="AM104" i="4"/>
  <c r="AO104" i="4"/>
  <c r="AQ104" i="4"/>
  <c r="AS104" i="4"/>
  <c r="AU104" i="4"/>
  <c r="AW104" i="4"/>
  <c r="AY104" i="4"/>
  <c r="BA104" i="4"/>
  <c r="BC104" i="4"/>
  <c r="BE104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Q16" i="2"/>
  <c r="Q15" i="2"/>
  <c r="Q14" i="2"/>
  <c r="Q13" i="2"/>
  <c r="Q12" i="2"/>
  <c r="Q11" i="2"/>
  <c r="Q10" i="2"/>
  <c r="H43" i="3"/>
  <c r="H41" i="9"/>
  <c r="H58" i="8"/>
  <c r="I74" i="8" s="1"/>
  <c r="H70" i="8"/>
  <c r="H71" i="8"/>
  <c r="H72" i="8"/>
  <c r="H73" i="8"/>
  <c r="H74" i="8"/>
  <c r="H75" i="8"/>
  <c r="H59" i="8"/>
  <c r="H60" i="8"/>
  <c r="H61" i="8"/>
  <c r="H62" i="8"/>
  <c r="H63" i="8"/>
  <c r="H54" i="7"/>
  <c r="I55" i="7" s="1"/>
  <c r="H53" i="7"/>
  <c r="H50" i="7"/>
  <c r="H40" i="9"/>
  <c r="H39" i="9"/>
  <c r="H38" i="9"/>
  <c r="H69" i="8"/>
  <c r="H68" i="8"/>
  <c r="I68" i="8" s="1"/>
  <c r="H67" i="8"/>
  <c r="I67" i="8" s="1"/>
  <c r="H66" i="8"/>
  <c r="H65" i="8"/>
  <c r="H64" i="8"/>
  <c r="H58" i="7"/>
  <c r="H56" i="7"/>
  <c r="H51" i="7"/>
  <c r="I52" i="7" s="1"/>
  <c r="W18" i="6"/>
  <c r="U18" i="6"/>
  <c r="S18" i="6"/>
  <c r="Q18" i="6"/>
  <c r="O18" i="6"/>
  <c r="F20" i="6" s="1"/>
  <c r="F19" i="6" s="1"/>
  <c r="H42" i="3"/>
  <c r="H41" i="3"/>
  <c r="H40" i="3"/>
  <c r="H39" i="3"/>
  <c r="M9" i="9"/>
  <c r="K9" i="9"/>
  <c r="I9" i="9"/>
  <c r="U20" i="3"/>
  <c r="S20" i="3"/>
  <c r="Q20" i="3"/>
  <c r="O20" i="3"/>
  <c r="M20" i="3"/>
  <c r="I20" i="3"/>
  <c r="F38" i="8"/>
  <c r="F37" i="8" s="1"/>
  <c r="G22" i="9"/>
  <c r="G21" i="9"/>
  <c r="H52" i="7"/>
  <c r="H49" i="7"/>
  <c r="I64" i="8"/>
  <c r="K20" i="3"/>
  <c r="I60" i="8" l="1"/>
  <c r="I66" i="8"/>
  <c r="I71" i="8"/>
  <c r="I75" i="8"/>
  <c r="I63" i="8"/>
  <c r="I69" i="8"/>
  <c r="I62" i="8"/>
  <c r="I49" i="7"/>
  <c r="I50" i="7"/>
  <c r="I58" i="7"/>
  <c r="I51" i="7"/>
  <c r="I47" i="6"/>
  <c r="I43" i="6"/>
  <c r="I46" i="6"/>
  <c r="I44" i="6"/>
  <c r="I42" i="6"/>
  <c r="I41" i="6"/>
  <c r="F11" i="9"/>
  <c r="I73" i="8"/>
  <c r="I65" i="8"/>
  <c r="I61" i="8"/>
  <c r="I45" i="6"/>
  <c r="H22" i="3"/>
  <c r="H21" i="3" s="1"/>
  <c r="I39" i="6"/>
  <c r="I56" i="7"/>
  <c r="I53" i="7"/>
  <c r="I58" i="8"/>
  <c r="I40" i="6"/>
  <c r="I59" i="7"/>
  <c r="I70" i="8"/>
  <c r="I54" i="7"/>
  <c r="I57" i="7"/>
  <c r="I59" i="8"/>
  <c r="I72" i="8"/>
  <c r="F41" i="5"/>
  <c r="F40" i="5" s="1"/>
  <c r="F29" i="7"/>
  <c r="F28" i="7" s="1"/>
  <c r="F106" i="4"/>
  <c r="F105" i="4" s="1"/>
</calcChain>
</file>

<file path=xl/sharedStrings.xml><?xml version="1.0" encoding="utf-8"?>
<sst xmlns="http://schemas.openxmlformats.org/spreadsheetml/2006/main" count="1972" uniqueCount="412">
  <si>
    <t>Nome da Competição</t>
  </si>
  <si>
    <t>Escalões</t>
  </si>
  <si>
    <t>Data</t>
  </si>
  <si>
    <t>Tipo</t>
  </si>
  <si>
    <t>Obs.</t>
  </si>
  <si>
    <t>Taça de Portugal</t>
  </si>
  <si>
    <t>Opens e Masters APS Individual + Equipas</t>
  </si>
  <si>
    <t>Nacional de Categorias e Equipas</t>
  </si>
  <si>
    <t>Coeficientes</t>
  </si>
  <si>
    <t>Vencedor</t>
  </si>
  <si>
    <t>1º Classificado</t>
  </si>
  <si>
    <t>Nº Participantes</t>
  </si>
  <si>
    <t>Escalão Open</t>
  </si>
  <si>
    <t>Restantes Escalões</t>
  </si>
  <si>
    <t>Equipas</t>
  </si>
  <si>
    <t>Finalista</t>
  </si>
  <si>
    <t>2º Classificado</t>
  </si>
  <si>
    <t>Menos de 3</t>
  </si>
  <si>
    <t>Não homologado</t>
  </si>
  <si>
    <t>1/2 Final</t>
  </si>
  <si>
    <t>3º Classificado</t>
  </si>
  <si>
    <t>3 a 7</t>
  </si>
  <si>
    <t>1/4 Final</t>
  </si>
  <si>
    <t>4º Classificado</t>
  </si>
  <si>
    <t>8 a 15</t>
  </si>
  <si>
    <t>1/8 Final</t>
  </si>
  <si>
    <t>5º Classificado</t>
  </si>
  <si>
    <t>16 a 23</t>
  </si>
  <si>
    <t>1/16 Final</t>
  </si>
  <si>
    <t>6º Classificado</t>
  </si>
  <si>
    <t>24 a 31</t>
  </si>
  <si>
    <t>Restantes</t>
  </si>
  <si>
    <t>7º Classificado</t>
  </si>
  <si>
    <t>32 a 47</t>
  </si>
  <si>
    <t>8º Classificado</t>
  </si>
  <si>
    <t>Mais de 47</t>
  </si>
  <si>
    <t>Poule até 5 jogadores</t>
  </si>
  <si>
    <t>9º Classificado</t>
  </si>
  <si>
    <t>Satélites</t>
  </si>
  <si>
    <t>1º</t>
  </si>
  <si>
    <t>10º Classificado</t>
  </si>
  <si>
    <t>2º</t>
  </si>
  <si>
    <t>Campeonatos Nacionais Absolutos</t>
  </si>
  <si>
    <t>3º</t>
  </si>
  <si>
    <t>4º</t>
  </si>
  <si>
    <t>Classificação</t>
  </si>
  <si>
    <t xml:space="preserve"> Fase Final CN Master</t>
  </si>
  <si>
    <t>Fase Final CN Primavera</t>
  </si>
  <si>
    <t>5º</t>
  </si>
  <si>
    <t>Individual + Equipas</t>
  </si>
  <si>
    <t>RANKING EQUIPAS</t>
  </si>
  <si>
    <t>Nº</t>
  </si>
  <si>
    <t>%</t>
  </si>
  <si>
    <t>Pos</t>
  </si>
  <si>
    <t>Ant</t>
  </si>
  <si>
    <t>Nome da Equipa</t>
  </si>
  <si>
    <t>Total</t>
  </si>
  <si>
    <t>Época 2014/15</t>
  </si>
  <si>
    <t>Grupo Recreativo e Dramático de Tires</t>
  </si>
  <si>
    <t>Clube de Futebol de Sassoeiros</t>
  </si>
  <si>
    <t>Clube de Futebol Os Belenenses</t>
  </si>
  <si>
    <t>Subbuteo Juventude da Castanheira</t>
  </si>
  <si>
    <t>Clube de Futebol de Sassoeiros B</t>
  </si>
  <si>
    <t>Clube de Futebol Os Belenenses B</t>
  </si>
  <si>
    <t>Orfeão Foz do Douro</t>
  </si>
  <si>
    <t>Clube de Futebol de Sassoeiros C</t>
  </si>
  <si>
    <t>Grupo Recreativo e Dramático de Tires B</t>
  </si>
  <si>
    <t>Grupo Desportivo Dias Ferreira</t>
  </si>
  <si>
    <t>Indexball Sportable Portugal - CNPFMS</t>
  </si>
  <si>
    <t>Real Sport Clube</t>
  </si>
  <si>
    <t xml:space="preserve">RANKING OPEN </t>
  </si>
  <si>
    <t xml:space="preserve"> Jogador</t>
  </si>
  <si>
    <t>Clube</t>
  </si>
  <si>
    <t>Filipe Maia</t>
  </si>
  <si>
    <t>Sérgio Loureiro</t>
  </si>
  <si>
    <t>FAL</t>
  </si>
  <si>
    <t>Norberto Miguel</t>
  </si>
  <si>
    <t>GSC</t>
  </si>
  <si>
    <t>Sérgio Ramos</t>
  </si>
  <si>
    <t>BTS</t>
  </si>
  <si>
    <t>Manuel Santos</t>
  </si>
  <si>
    <t>GRDT</t>
  </si>
  <si>
    <t>Nuno Noronha</t>
  </si>
  <si>
    <t>Tib</t>
  </si>
  <si>
    <t>Ricardo Pavão</t>
  </si>
  <si>
    <t>Hugo Carvalho</t>
  </si>
  <si>
    <t>Luís Abreu</t>
  </si>
  <si>
    <t>BNS</t>
  </si>
  <si>
    <t>Afonso Pereira</t>
  </si>
  <si>
    <t>Miguel Faria</t>
  </si>
  <si>
    <t>OFD</t>
  </si>
  <si>
    <t>João Rodrigues</t>
  </si>
  <si>
    <t>Paulo Laranjeira</t>
  </si>
  <si>
    <t>Ricardo José</t>
  </si>
  <si>
    <t>Ruben Português</t>
  </si>
  <si>
    <t>Carolina Villarigues</t>
  </si>
  <si>
    <t>José Santos</t>
  </si>
  <si>
    <t>CFS</t>
  </si>
  <si>
    <t>Jorge Silva</t>
  </si>
  <si>
    <t>José Freitas</t>
  </si>
  <si>
    <t>André Fernandes</t>
  </si>
  <si>
    <t>Vitor Barros</t>
  </si>
  <si>
    <t>GDDF</t>
  </si>
  <si>
    <t>Nuno Henriques</t>
  </si>
  <si>
    <t>SJC</t>
  </si>
  <si>
    <t>Gil Afonso</t>
  </si>
  <si>
    <t>Vasco Henriques</t>
  </si>
  <si>
    <t>Ricardo Campos</t>
  </si>
  <si>
    <t>Luís Filipe Silva</t>
  </si>
  <si>
    <t>Rui Mendes</t>
  </si>
  <si>
    <t>Paulo Gouveia</t>
  </si>
  <si>
    <t>Nelson Afonso</t>
  </si>
  <si>
    <t>ISP</t>
  </si>
  <si>
    <t>Miguel Castro</t>
  </si>
  <si>
    <t>Ioannis Kakavas</t>
  </si>
  <si>
    <t>Jaime Silva</t>
  </si>
  <si>
    <t>Paulo Elias</t>
  </si>
  <si>
    <t>José Carlos Marques</t>
  </si>
  <si>
    <t>Francisco Mendes</t>
  </si>
  <si>
    <t>Bruno Valente</t>
  </si>
  <si>
    <t>Tiago Sousa</t>
  </si>
  <si>
    <t>Indiv</t>
  </si>
  <si>
    <t>Paulo Sena</t>
  </si>
  <si>
    <t>João Matias</t>
  </si>
  <si>
    <t>Miguel Amaro</t>
  </si>
  <si>
    <t>Sérgio Silva</t>
  </si>
  <si>
    <t>Pedro Reis</t>
  </si>
  <si>
    <t>João Matos Dias</t>
  </si>
  <si>
    <t>Arlindo Coutinho</t>
  </si>
  <si>
    <t>Nélson Leitão</t>
  </si>
  <si>
    <t>Ricardo Barros</t>
  </si>
  <si>
    <t>Bruno Abreu</t>
  </si>
  <si>
    <t>António Pires</t>
  </si>
  <si>
    <t>António Tavares</t>
  </si>
  <si>
    <t>Luís Filipe Horta</t>
  </si>
  <si>
    <t>Vitorino Ferreira</t>
  </si>
  <si>
    <t>Rúben Paleta</t>
  </si>
  <si>
    <t>Nuno Reis</t>
  </si>
  <si>
    <t>Abel Rosa</t>
  </si>
  <si>
    <t>Vasco Guimarães</t>
  </si>
  <si>
    <t>VAL</t>
  </si>
  <si>
    <t>Paulo Português</t>
  </si>
  <si>
    <t>João Nunes</t>
  </si>
  <si>
    <t>RSC</t>
  </si>
  <si>
    <t>Diogo Pereira</t>
  </si>
  <si>
    <t>João Feiteira</t>
  </si>
  <si>
    <t xml:space="preserve">Rodrigo Eira </t>
  </si>
  <si>
    <t>João David</t>
  </si>
  <si>
    <t>Gonçalo Vieira</t>
  </si>
  <si>
    <t>Matilde Henriques</t>
  </si>
  <si>
    <t>Guilherme Mendonça</t>
  </si>
  <si>
    <t>Bernardo Cardoso</t>
  </si>
  <si>
    <t>RANKING VETERANOS</t>
  </si>
  <si>
    <t>Nome do Jogador</t>
  </si>
  <si>
    <t>Nelson Leitão</t>
  </si>
  <si>
    <t>RANKING SUB-19</t>
  </si>
  <si>
    <t>RANKING SUB-15</t>
  </si>
  <si>
    <t>RANKING SUB-12</t>
  </si>
  <si>
    <t>Gil Amaro</t>
  </si>
  <si>
    <t>Pedro Amaro</t>
  </si>
  <si>
    <t>RANKING SENHORAS</t>
  </si>
  <si>
    <t>NOTA: Em todos os Rankings, no início de cada época, os participantes partem com 50% dos pontos obtidos na última época, anulando-se as pontuações obtidas em épocas anteriores à última.</t>
  </si>
  <si>
    <t>Luís Neves</t>
  </si>
  <si>
    <t>Nuno Alves</t>
  </si>
  <si>
    <t>João Pascoal</t>
  </si>
  <si>
    <t>Nuno Silva</t>
  </si>
  <si>
    <t>Carlos Oleastro</t>
  </si>
  <si>
    <t>Pedro Sampaio</t>
  </si>
  <si>
    <t>CDOM</t>
  </si>
  <si>
    <t>Licença</t>
  </si>
  <si>
    <t>POR0051</t>
  </si>
  <si>
    <t xml:space="preserve">POR0015 </t>
  </si>
  <si>
    <t>POR0014</t>
  </si>
  <si>
    <t xml:space="preserve">POR0077 </t>
  </si>
  <si>
    <t>POR0022</t>
  </si>
  <si>
    <t>POR0020</t>
  </si>
  <si>
    <t>POR0056</t>
  </si>
  <si>
    <t>POR0021</t>
  </si>
  <si>
    <t>POR0001</t>
  </si>
  <si>
    <t>POR0143</t>
  </si>
  <si>
    <t>POR0052</t>
  </si>
  <si>
    <t>POR0123</t>
  </si>
  <si>
    <t>POR0013</t>
  </si>
  <si>
    <t>POR0145</t>
  </si>
  <si>
    <t>POR0010</t>
  </si>
  <si>
    <t>POR0024</t>
  </si>
  <si>
    <t>POR0144</t>
  </si>
  <si>
    <t>POR0011</t>
  </si>
  <si>
    <t>POR0005</t>
  </si>
  <si>
    <t>POR0016</t>
  </si>
  <si>
    <t>POR0030</t>
  </si>
  <si>
    <t>POR0135</t>
  </si>
  <si>
    <t>POR0139</t>
  </si>
  <si>
    <t>POR0023</t>
  </si>
  <si>
    <t>POR0164</t>
  </si>
  <si>
    <t>POR0119</t>
  </si>
  <si>
    <t>POR0149</t>
  </si>
  <si>
    <t>GRE0156</t>
  </si>
  <si>
    <t>POR0012</t>
  </si>
  <si>
    <t>POR0046</t>
  </si>
  <si>
    <t>POR0153</t>
  </si>
  <si>
    <t>POR0078</t>
  </si>
  <si>
    <t>POR0117</t>
  </si>
  <si>
    <t>POR0152</t>
  </si>
  <si>
    <t>POR0045</t>
  </si>
  <si>
    <t>POR0047</t>
  </si>
  <si>
    <t>POR0148</t>
  </si>
  <si>
    <t>POR0167</t>
  </si>
  <si>
    <t>POR0053</t>
  </si>
  <si>
    <t>POR0170</t>
  </si>
  <si>
    <t>POR0033</t>
  </si>
  <si>
    <t>POR0166</t>
  </si>
  <si>
    <t>POR0169</t>
  </si>
  <si>
    <t>POR0054</t>
  </si>
  <si>
    <t>POR0131</t>
  </si>
  <si>
    <t>POR0087</t>
  </si>
  <si>
    <t>POR0171</t>
  </si>
  <si>
    <t>POR0168</t>
  </si>
  <si>
    <t>POR0018</t>
  </si>
  <si>
    <t>POR0071</t>
  </si>
  <si>
    <t>POR0136</t>
  </si>
  <si>
    <t>POR0147</t>
  </si>
  <si>
    <t>POR0125</t>
  </si>
  <si>
    <t>POR0124</t>
  </si>
  <si>
    <t>POR0055</t>
  </si>
  <si>
    <t>POR0061</t>
  </si>
  <si>
    <t>POR0150</t>
  </si>
  <si>
    <t>POR0157</t>
  </si>
  <si>
    <t>POR0158</t>
  </si>
  <si>
    <t>POR0160</t>
  </si>
  <si>
    <t>POR0162</t>
  </si>
  <si>
    <t>POR0163</t>
  </si>
  <si>
    <t>Plácido Carbonaro</t>
  </si>
  <si>
    <t>Virgílio Nogueira</t>
  </si>
  <si>
    <t>Rui Varela</t>
  </si>
  <si>
    <t>Nuno Afonso</t>
  </si>
  <si>
    <t>Matilde Carbonaro</t>
  </si>
  <si>
    <t>Matilde Plácido</t>
  </si>
  <si>
    <t>Carlos Realista</t>
  </si>
  <si>
    <t>Cláudio Madeira</t>
  </si>
  <si>
    <t>José Trindade</t>
  </si>
  <si>
    <t>Pedro Trindade</t>
  </si>
  <si>
    <t>Tomás Trindade</t>
  </si>
  <si>
    <t>Média de atletas por prova</t>
  </si>
  <si>
    <t>Total de Provas</t>
  </si>
  <si>
    <t>1º  Classificado</t>
  </si>
  <si>
    <t>Média de equipas por prova</t>
  </si>
  <si>
    <t>Pedro Araújo</t>
  </si>
  <si>
    <t>Atualização:</t>
  </si>
  <si>
    <t>Santiago Pereira</t>
  </si>
  <si>
    <t>Francisco Martins</t>
  </si>
  <si>
    <t>Júlia Mendes</t>
  </si>
  <si>
    <t>Tomás Albuquerque</t>
  </si>
  <si>
    <t>Lucas Almeida</t>
  </si>
  <si>
    <t>Tomás Santos</t>
  </si>
  <si>
    <t>Clube Desportivo Olivais e Moscavide</t>
  </si>
  <si>
    <t>Maria João  Silva</t>
  </si>
  <si>
    <t>6º</t>
  </si>
  <si>
    <t>7º</t>
  </si>
  <si>
    <t>André Correia</t>
  </si>
  <si>
    <t>Duarte Valério</t>
  </si>
  <si>
    <t>Guilherme Dias</t>
  </si>
  <si>
    <t>André Jorge</t>
  </si>
  <si>
    <t>André Pagaime</t>
  </si>
  <si>
    <t>Rui Peres</t>
  </si>
  <si>
    <t>Bruno Fernandes</t>
  </si>
  <si>
    <t>PONTUAÇÕES PARA O RANKING NACIONAL A.P.S. 2017/18</t>
  </si>
  <si>
    <t xml:space="preserve">PORC012  </t>
  </si>
  <si>
    <t>PORC008</t>
  </si>
  <si>
    <t xml:space="preserve">PORC001  </t>
  </si>
  <si>
    <t xml:space="preserve">PORC011  </t>
  </si>
  <si>
    <t>PORC013</t>
  </si>
  <si>
    <t xml:space="preserve">PORC003  </t>
  </si>
  <si>
    <t>POR0178</t>
  </si>
  <si>
    <t>POR0181</t>
  </si>
  <si>
    <t>POR0179</t>
  </si>
  <si>
    <t>POR0191</t>
  </si>
  <si>
    <t>POR0173</t>
  </si>
  <si>
    <t>POR0192</t>
  </si>
  <si>
    <t>POR0066</t>
  </si>
  <si>
    <t>POR0165</t>
  </si>
  <si>
    <t>POR0151</t>
  </si>
  <si>
    <t>POR0161</t>
  </si>
  <si>
    <t>POR0137</t>
  </si>
  <si>
    <t>POR0067</t>
  </si>
  <si>
    <t>POR0027</t>
  </si>
  <si>
    <t>POR0142</t>
  </si>
  <si>
    <t>POR0138</t>
  </si>
  <si>
    <t>POR0017</t>
  </si>
  <si>
    <t>POR0155</t>
  </si>
  <si>
    <t>POR0154</t>
  </si>
  <si>
    <t>POR0156</t>
  </si>
  <si>
    <t>POR0184</t>
  </si>
  <si>
    <t>POR0187</t>
  </si>
  <si>
    <t>POR0186</t>
  </si>
  <si>
    <t>POR0185</t>
  </si>
  <si>
    <t>POR0182</t>
  </si>
  <si>
    <t>POR0183</t>
  </si>
  <si>
    <t>POR0190</t>
  </si>
  <si>
    <t>POR0194</t>
  </si>
  <si>
    <t>POR0188</t>
  </si>
  <si>
    <t>POR0195</t>
  </si>
  <si>
    <t>POR0193</t>
  </si>
  <si>
    <t>POR0189</t>
  </si>
  <si>
    <t>DBN</t>
  </si>
  <si>
    <t>ZAR</t>
  </si>
  <si>
    <t>PORC007</t>
  </si>
  <si>
    <t>PORC009</t>
  </si>
  <si>
    <t>PORC006</t>
  </si>
  <si>
    <t>Clube Subbuteo Zarco</t>
  </si>
  <si>
    <t>PORC015</t>
  </si>
  <si>
    <t>GD Bairro Novo</t>
  </si>
  <si>
    <t>PORC014</t>
  </si>
  <si>
    <t>POR0196</t>
  </si>
  <si>
    <t>POR0198</t>
  </si>
  <si>
    <t>POR0199</t>
  </si>
  <si>
    <t>POR0197</t>
  </si>
  <si>
    <t>POR0202</t>
  </si>
  <si>
    <t>POR0200</t>
  </si>
  <si>
    <t>João Inácio</t>
  </si>
  <si>
    <t>POR0180</t>
  </si>
  <si>
    <t>Luís M Silva</t>
  </si>
  <si>
    <t>POR0204</t>
  </si>
  <si>
    <t>Salvador Gonçalves</t>
  </si>
  <si>
    <t>SCPNS</t>
  </si>
  <si>
    <t>LIV</t>
  </si>
  <si>
    <t>André Schubiditze</t>
  </si>
  <si>
    <t>POR0206</t>
  </si>
  <si>
    <t>POR0207</t>
  </si>
  <si>
    <t>Claudio Miguel Garcia</t>
  </si>
  <si>
    <t>POR0203</t>
  </si>
  <si>
    <t>Paulo Sobral</t>
  </si>
  <si>
    <t>Carmo Costa</t>
  </si>
  <si>
    <t>6ª</t>
  </si>
  <si>
    <t>POR0205</t>
  </si>
  <si>
    <t>POR0208</t>
  </si>
  <si>
    <t>Tiago Figueiredo</t>
  </si>
  <si>
    <t>POR0211</t>
  </si>
  <si>
    <t>Afonso Gouveia</t>
  </si>
  <si>
    <t>POR0210</t>
  </si>
  <si>
    <t>Rui Pereira</t>
  </si>
  <si>
    <t>POR0209</t>
  </si>
  <si>
    <t>PORC016 </t>
  </si>
  <si>
    <t>Sporting Clube de Portugal "Nucleo de Sacavém"</t>
  </si>
  <si>
    <t>1º Classificado 2º</t>
  </si>
  <si>
    <t>2º Classificado 2º</t>
  </si>
  <si>
    <t>3º Classificado 2º</t>
  </si>
  <si>
    <t>4º Classificado 2º</t>
  </si>
  <si>
    <t>5º Classificado 2º</t>
  </si>
  <si>
    <t>6º Classificado 2º</t>
  </si>
  <si>
    <t>7º Classificado 2º</t>
  </si>
  <si>
    <t>8º Classificado 2º</t>
  </si>
  <si>
    <t>9º Classificado 2º</t>
  </si>
  <si>
    <t>10º Classificado 2º</t>
  </si>
  <si>
    <t>1º Classificado 3º</t>
  </si>
  <si>
    <t>2º Classificado 3º</t>
  </si>
  <si>
    <t>3º Classificado 3º</t>
  </si>
  <si>
    <t>4º Classificado 3º</t>
  </si>
  <si>
    <t>5º Classificado 3º</t>
  </si>
  <si>
    <t>6º Classificado 3º</t>
  </si>
  <si>
    <t>7º Classificado3º</t>
  </si>
  <si>
    <t>8º Classificado 3º</t>
  </si>
  <si>
    <t>9º Classificado 3º</t>
  </si>
  <si>
    <t>10º Classificado 3</t>
  </si>
  <si>
    <t>Época 2018/19</t>
  </si>
  <si>
    <t>Rúben Monteiro</t>
  </si>
  <si>
    <t>POR0213</t>
  </si>
  <si>
    <t>Tiago Magno</t>
  </si>
  <si>
    <t>Beatriz Oliveira</t>
  </si>
  <si>
    <t>António Sampaio</t>
  </si>
  <si>
    <t>Bruno Rocha</t>
  </si>
  <si>
    <t>Pedro Pinto</t>
  </si>
  <si>
    <t>Rui Pedro Peres</t>
  </si>
  <si>
    <t xml:space="preserve">Bruno Lima </t>
  </si>
  <si>
    <t>Zarco</t>
  </si>
  <si>
    <t>Diogo Mendes</t>
  </si>
  <si>
    <t>David Santos</t>
  </si>
  <si>
    <t xml:space="preserve">Luis Garcia </t>
  </si>
  <si>
    <t>POR0216</t>
  </si>
  <si>
    <t>POR0214</t>
  </si>
  <si>
    <t>POR0215</t>
  </si>
  <si>
    <t>POR0218</t>
  </si>
  <si>
    <t>POR0221</t>
  </si>
  <si>
    <t>POR0217</t>
  </si>
  <si>
    <t>POR0219</t>
  </si>
  <si>
    <t>POR0220</t>
  </si>
  <si>
    <t>António Pereira</t>
  </si>
  <si>
    <t>Afonso Costa</t>
  </si>
  <si>
    <t>Ana Rita Noronha</t>
  </si>
  <si>
    <t>POR0222</t>
  </si>
  <si>
    <t>POR0223</t>
  </si>
  <si>
    <t>Guilherme Santos</t>
  </si>
  <si>
    <t>POR0224</t>
  </si>
  <si>
    <t xml:space="preserve">Ricardo Botas </t>
  </si>
  <si>
    <t>POR0212</t>
  </si>
  <si>
    <t>Época 2018/19 (50%)</t>
  </si>
  <si>
    <t>Época 2019/20</t>
  </si>
  <si>
    <t>RELAÇÃO DE PROVAS HOMOLOGADAS – 2019/20</t>
  </si>
  <si>
    <t>II ANIVERSARIO FM SCP 2019</t>
  </si>
  <si>
    <t>Open/Veteranos</t>
  </si>
  <si>
    <t>Nacional</t>
  </si>
  <si>
    <t>Open Nacional dos Descobrimentos</t>
  </si>
  <si>
    <t>CCMFM</t>
  </si>
  <si>
    <t>Open Sporting Clube de Portugal</t>
  </si>
  <si>
    <t>SCP</t>
  </si>
  <si>
    <t>Open Nacional de Natal CP Sporting</t>
  </si>
  <si>
    <t>Alfonso Montano</t>
  </si>
  <si>
    <t>Open Nacional dos Reis</t>
  </si>
  <si>
    <t>Faltou</t>
  </si>
  <si>
    <t>faltou</t>
  </si>
  <si>
    <t xml:space="preserve">Open_ Aniv.OFD </t>
  </si>
  <si>
    <t>Marcelo Ramalhete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</si>
</sst>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3" x14ac:knownFonts="1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u/>
      <sz val="10"/>
      <name val="Arial"/>
      <family val="2"/>
    </font>
    <font>
      <sz val="9"/>
      <color indexed="10"/>
      <name val="Arial"/>
      <family val="2"/>
    </font>
    <font>
      <sz val="10"/>
      <color indexed="57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sz val="9"/>
      <color indexed="18"/>
      <name val="Arial"/>
      <family val="2"/>
    </font>
    <font>
      <sz val="9"/>
      <color indexed="52"/>
      <name val="Arial"/>
      <family val="2"/>
    </font>
    <font>
      <sz val="9"/>
      <color indexed="58"/>
      <name val="Arial"/>
      <family val="2"/>
    </font>
    <font>
      <sz val="9"/>
      <color indexed="2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11"/>
      <name val="Arial"/>
      <family val="2"/>
    </font>
    <font>
      <sz val="9"/>
      <color indexed="12"/>
      <name val="Arial"/>
      <family val="2"/>
    </font>
    <font>
      <sz val="9"/>
      <color indexed="13"/>
      <name val="Arial"/>
      <family val="2"/>
    </font>
    <font>
      <sz val="9"/>
      <color indexed="23"/>
      <name val="Arial"/>
      <family val="2"/>
    </font>
    <font>
      <sz val="9"/>
      <color indexed="24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9"/>
      <color theme="7"/>
      <name val="Arial"/>
      <family val="2"/>
    </font>
    <font>
      <sz val="8"/>
      <color theme="0"/>
      <name val="Arial"/>
      <family val="2"/>
    </font>
    <font>
      <sz val="9"/>
      <color theme="6" tint="-0.499984740745262"/>
      <name val="Arial"/>
      <family val="2"/>
    </font>
    <font>
      <sz val="11"/>
      <color rgb="FF333333"/>
      <name val="Helvetica"/>
    </font>
    <font>
      <sz val="9"/>
      <color rgb="FF00B0F0"/>
      <name val="Arial"/>
      <family val="2"/>
    </font>
    <font>
      <sz val="8"/>
      <color rgb="FF333333"/>
      <name val="Arial"/>
      <family val="2"/>
    </font>
    <font>
      <sz val="9"/>
      <color rgb="FFFF0000"/>
      <name val="Arial"/>
      <family val="2"/>
    </font>
    <font>
      <sz val="9"/>
      <color theme="7" tint="-0.249977111117893"/>
      <name val="Arial"/>
      <family val="2"/>
    </font>
    <font>
      <sz val="10"/>
      <color rgb="FF33333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3" fillId="0" borderId="0"/>
    <xf numFmtId="0" fontId="2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96">
    <xf numFmtId="0" fontId="0" fillId="0" borderId="0" xfId="0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/>
    <xf numFmtId="0" fontId="0" fillId="0" borderId="0" xfId="0" applyBorder="1"/>
    <xf numFmtId="0" fontId="5" fillId="5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3" xfId="0" applyFont="1" applyFill="1" applyBorder="1"/>
    <xf numFmtId="0" fontId="8" fillId="6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9" fontId="9" fillId="3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9" fontId="0" fillId="5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0" borderId="0" xfId="0" applyFont="1"/>
    <xf numFmtId="0" fontId="0" fillId="0" borderId="9" xfId="0" applyBorder="1"/>
    <xf numFmtId="0" fontId="0" fillId="0" borderId="0" xfId="0" applyFill="1"/>
    <xf numFmtId="0" fontId="0" fillId="0" borderId="0" xfId="0" applyFont="1" applyFill="1" applyBorder="1" applyAlignment="1">
      <alignment horizontal="center" wrapText="1"/>
    </xf>
    <xf numFmtId="0" fontId="0" fillId="0" borderId="10" xfId="0" applyBorder="1"/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6" borderId="3" xfId="0" applyNumberFormat="1" applyFont="1" applyFill="1" applyBorder="1" applyAlignment="1">
      <alignment horizontal="center" vertical="center"/>
    </xf>
    <xf numFmtId="9" fontId="5" fillId="6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4" fillId="4" borderId="3" xfId="0" applyFont="1" applyFill="1" applyBorder="1" applyAlignment="1">
      <alignment horizontal="right"/>
    </xf>
    <xf numFmtId="0" fontId="9" fillId="0" borderId="3" xfId="0" applyFont="1" applyBorder="1"/>
    <xf numFmtId="1" fontId="8" fillId="5" borderId="3" xfId="0" applyNumberFormat="1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1" fontId="0" fillId="0" borderId="3" xfId="0" applyNumberFormat="1" applyBorder="1"/>
    <xf numFmtId="1" fontId="5" fillId="0" borderId="3" xfId="0" applyNumberFormat="1" applyFont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0" fillId="0" borderId="3" xfId="1" applyFont="1" applyBorder="1" applyAlignment="1"/>
    <xf numFmtId="0" fontId="0" fillId="0" borderId="3" xfId="1" applyFont="1" applyBorder="1" applyAlignment="1">
      <alignment horizontal="left"/>
    </xf>
    <xf numFmtId="0" fontId="0" fillId="0" borderId="0" xfId="1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6" borderId="3" xfId="0" applyFont="1" applyFill="1" applyBorder="1" applyAlignment="1">
      <alignment horizontal="center" vertical="center"/>
    </xf>
    <xf numFmtId="0" fontId="16" fillId="0" borderId="3" xfId="0" applyFont="1" applyBorder="1"/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1" fontId="18" fillId="0" borderId="3" xfId="0" applyNumberFormat="1" applyFont="1" applyFill="1" applyBorder="1" applyAlignment="1">
      <alignment horizontal="right"/>
    </xf>
    <xf numFmtId="1" fontId="19" fillId="5" borderId="3" xfId="0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7" fillId="0" borderId="3" xfId="0" applyFont="1" applyBorder="1"/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16" fillId="6" borderId="3" xfId="0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9" fillId="0" borderId="3" xfId="0" applyFont="1" applyBorder="1" applyAlignment="1">
      <alignment horizontal="left"/>
    </xf>
    <xf numFmtId="1" fontId="17" fillId="0" borderId="3" xfId="0" applyNumberFormat="1" applyFont="1" applyFill="1" applyBorder="1" applyAlignment="1">
      <alignment horizontal="right"/>
    </xf>
    <xf numFmtId="0" fontId="32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0" fillId="0" borderId="3" xfId="0" applyFont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17" fillId="0" borderId="3" xfId="0" applyNumberFormat="1" applyFont="1" applyFill="1" applyBorder="1"/>
    <xf numFmtId="1" fontId="16" fillId="0" borderId="3" xfId="0" applyNumberFormat="1" applyFont="1" applyFill="1" applyBorder="1" applyAlignment="1">
      <alignment horizontal="right"/>
    </xf>
    <xf numFmtId="1" fontId="19" fillId="0" borderId="3" xfId="0" applyNumberFormat="1" applyFont="1" applyBorder="1" applyAlignment="1">
      <alignment horizontal="center"/>
    </xf>
    <xf numFmtId="0" fontId="9" fillId="4" borderId="3" xfId="0" applyFont="1" applyFill="1" applyBorder="1"/>
    <xf numFmtId="1" fontId="5" fillId="0" borderId="3" xfId="0" applyNumberFormat="1" applyFont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/>
    </xf>
    <xf numFmtId="0" fontId="13" fillId="6" borderId="3" xfId="0" applyFont="1" applyFill="1" applyBorder="1"/>
    <xf numFmtId="0" fontId="0" fillId="6" borderId="3" xfId="0" applyFont="1" applyFill="1" applyBorder="1"/>
    <xf numFmtId="0" fontId="0" fillId="6" borderId="3" xfId="0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1" fontId="5" fillId="8" borderId="3" xfId="0" applyNumberFormat="1" applyFont="1" applyFill="1" applyBorder="1" applyAlignment="1">
      <alignment horizontal="center"/>
    </xf>
    <xf numFmtId="1" fontId="5" fillId="9" borderId="3" xfId="0" applyNumberFormat="1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1" fontId="35" fillId="11" borderId="3" xfId="0" applyNumberFormat="1" applyFont="1" applyFill="1" applyBorder="1" applyAlignment="1">
      <alignment horizontal="center"/>
    </xf>
    <xf numFmtId="1" fontId="35" fillId="12" borderId="3" xfId="0" applyNumberFormat="1" applyFont="1" applyFill="1" applyBorder="1" applyAlignment="1">
      <alignment horizontal="center"/>
    </xf>
    <xf numFmtId="1" fontId="35" fillId="1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14" borderId="0" xfId="0" applyFont="1" applyFill="1" applyBorder="1" applyAlignment="1">
      <alignment horizontal="left"/>
    </xf>
    <xf numFmtId="0" fontId="0" fillId="14" borderId="0" xfId="0" applyFill="1"/>
    <xf numFmtId="1" fontId="8" fillId="15" borderId="0" xfId="0" applyNumberFormat="1" applyFont="1" applyFill="1" applyBorder="1" applyAlignment="1">
      <alignment horizontal="right"/>
    </xf>
    <xf numFmtId="0" fontId="8" fillId="14" borderId="0" xfId="0" applyFont="1" applyFill="1"/>
    <xf numFmtId="1" fontId="35" fillId="13" borderId="3" xfId="0" applyNumberFormat="1" applyFont="1" applyFill="1" applyBorder="1" applyAlignment="1">
      <alignment horizontal="left"/>
    </xf>
    <xf numFmtId="1" fontId="5" fillId="7" borderId="3" xfId="0" applyNumberFormat="1" applyFont="1" applyFill="1" applyBorder="1" applyAlignment="1">
      <alignment horizontal="left"/>
    </xf>
    <xf numFmtId="1" fontId="5" fillId="8" borderId="3" xfId="0" applyNumberFormat="1" applyFont="1" applyFill="1" applyBorder="1" applyAlignment="1">
      <alignment horizontal="left"/>
    </xf>
    <xf numFmtId="1" fontId="5" fillId="9" borderId="3" xfId="0" applyNumberFormat="1" applyFont="1" applyFill="1" applyBorder="1" applyAlignment="1">
      <alignment horizontal="left"/>
    </xf>
    <xf numFmtId="1" fontId="5" fillId="10" borderId="3" xfId="0" applyNumberFormat="1" applyFont="1" applyFill="1" applyBorder="1" applyAlignment="1">
      <alignment horizontal="left"/>
    </xf>
    <xf numFmtId="0" fontId="0" fillId="6" borderId="9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left"/>
    </xf>
    <xf numFmtId="1" fontId="35" fillId="11" borderId="3" xfId="0" applyNumberFormat="1" applyFont="1" applyFill="1" applyBorder="1" applyAlignment="1">
      <alignment horizontal="left"/>
    </xf>
    <xf numFmtId="1" fontId="35" fillId="12" borderId="3" xfId="0" applyNumberFormat="1" applyFont="1" applyFill="1" applyBorder="1" applyAlignment="1">
      <alignment horizontal="left"/>
    </xf>
    <xf numFmtId="1" fontId="35" fillId="16" borderId="3" xfId="0" applyNumberFormat="1" applyFont="1" applyFill="1" applyBorder="1" applyAlignment="1">
      <alignment horizontal="left"/>
    </xf>
    <xf numFmtId="1" fontId="35" fillId="17" borderId="3" xfId="0" applyNumberFormat="1" applyFont="1" applyFill="1" applyBorder="1" applyAlignment="1">
      <alignment horizontal="left"/>
    </xf>
    <xf numFmtId="1" fontId="35" fillId="18" borderId="3" xfId="0" applyNumberFormat="1" applyFont="1" applyFill="1" applyBorder="1" applyAlignment="1">
      <alignment horizontal="left"/>
    </xf>
    <xf numFmtId="0" fontId="9" fillId="0" borderId="0" xfId="0" applyFont="1" applyBorder="1"/>
    <xf numFmtId="0" fontId="9" fillId="19" borderId="3" xfId="0" applyFont="1" applyFill="1" applyBorder="1"/>
    <xf numFmtId="1" fontId="35" fillId="13" borderId="0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1" fontId="5" fillId="10" borderId="0" xfId="0" applyNumberFormat="1" applyFont="1" applyFill="1" applyBorder="1" applyAlignment="1">
      <alignment horizontal="center"/>
    </xf>
    <xf numFmtId="1" fontId="35" fillId="11" borderId="0" xfId="0" applyNumberFormat="1" applyFont="1" applyFill="1" applyBorder="1" applyAlignment="1">
      <alignment horizontal="center"/>
    </xf>
    <xf numFmtId="1" fontId="35" fillId="12" borderId="0" xfId="0" applyNumberFormat="1" applyFont="1" applyFill="1" applyBorder="1" applyAlignment="1">
      <alignment horizontal="center"/>
    </xf>
    <xf numFmtId="1" fontId="16" fillId="0" borderId="3" xfId="0" applyNumberFormat="1" applyFont="1" applyBorder="1" applyAlignment="1">
      <alignment horizontal="left"/>
    </xf>
    <xf numFmtId="1" fontId="8" fillId="5" borderId="0" xfId="0" applyNumberFormat="1" applyFont="1" applyFill="1" applyBorder="1" applyAlignment="1">
      <alignment horizontal="right"/>
    </xf>
    <xf numFmtId="1" fontId="16" fillId="0" borderId="0" xfId="0" applyNumberFormat="1" applyFont="1" applyAlignment="1">
      <alignment horizontal="right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6" fillId="0" borderId="3" xfId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9" fontId="0" fillId="0" borderId="0" xfId="0" applyNumberFormat="1"/>
    <xf numFmtId="0" fontId="0" fillId="14" borderId="0" xfId="0" applyFill="1" applyBorder="1"/>
    <xf numFmtId="0" fontId="8" fillId="14" borderId="0" xfId="0" applyFont="1" applyFill="1" applyBorder="1"/>
    <xf numFmtId="0" fontId="8" fillId="0" borderId="0" xfId="0" applyFont="1" applyBorder="1"/>
    <xf numFmtId="0" fontId="9" fillId="19" borderId="15" xfId="0" applyFont="1" applyFill="1" applyBorder="1"/>
    <xf numFmtId="1" fontId="8" fillId="5" borderId="15" xfId="0" applyNumberFormat="1" applyFont="1" applyFill="1" applyBorder="1" applyAlignment="1">
      <alignment horizontal="right"/>
    </xf>
    <xf numFmtId="1" fontId="17" fillId="0" borderId="15" xfId="0" applyNumberFormat="1" applyFont="1" applyFill="1" applyBorder="1"/>
    <xf numFmtId="1" fontId="0" fillId="0" borderId="15" xfId="0" applyNumberFormat="1" applyBorder="1"/>
    <xf numFmtId="1" fontId="5" fillId="0" borderId="15" xfId="0" applyNumberFormat="1" applyFont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1" fontId="8" fillId="5" borderId="18" xfId="0" applyNumberFormat="1" applyFont="1" applyFill="1" applyBorder="1" applyAlignment="1">
      <alignment horizontal="right"/>
    </xf>
    <xf numFmtId="1" fontId="5" fillId="5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right"/>
    </xf>
    <xf numFmtId="1" fontId="17" fillId="0" borderId="16" xfId="0" applyNumberFormat="1" applyFont="1" applyFill="1" applyBorder="1"/>
    <xf numFmtId="1" fontId="5" fillId="5" borderId="15" xfId="0" applyNumberFormat="1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9" fillId="0" borderId="15" xfId="0" applyFont="1" applyBorder="1"/>
    <xf numFmtId="1" fontId="17" fillId="0" borderId="15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9" fillId="0" borderId="16" xfId="0" applyFont="1" applyBorder="1"/>
    <xf numFmtId="0" fontId="9" fillId="19" borderId="16" xfId="0" applyFont="1" applyFill="1" applyBorder="1"/>
    <xf numFmtId="1" fontId="17" fillId="0" borderId="16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5" borderId="16" xfId="0" applyNumberFormat="1" applyFont="1" applyFill="1" applyBorder="1" applyAlignment="1">
      <alignment horizontal="center"/>
    </xf>
    <xf numFmtId="1" fontId="8" fillId="5" borderId="17" xfId="0" applyNumberFormat="1" applyFont="1" applyFill="1" applyBorder="1" applyAlignment="1">
      <alignment horizontal="right"/>
    </xf>
    <xf numFmtId="1" fontId="17" fillId="0" borderId="17" xfId="0" applyNumberFormat="1" applyFont="1" applyFill="1" applyBorder="1"/>
    <xf numFmtId="0" fontId="9" fillId="0" borderId="19" xfId="0" applyFont="1" applyBorder="1"/>
    <xf numFmtId="0" fontId="9" fillId="19" borderId="17" xfId="0" applyFont="1" applyFill="1" applyBorder="1"/>
    <xf numFmtId="0" fontId="26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5" borderId="17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left"/>
    </xf>
    <xf numFmtId="1" fontId="35" fillId="0" borderId="3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6" fillId="20" borderId="3" xfId="0" applyFont="1" applyFill="1" applyBorder="1"/>
    <xf numFmtId="0" fontId="0" fillId="0" borderId="3" xfId="0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0" fontId="38" fillId="0" borderId="3" xfId="0" applyFont="1" applyBorder="1" applyAlignment="1">
      <alignment horizontal="center"/>
    </xf>
    <xf numFmtId="0" fontId="0" fillId="20" borderId="3" xfId="0" applyFill="1" applyBorder="1"/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9" fillId="20" borderId="3" xfId="0" applyFont="1" applyFill="1" applyBorder="1"/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34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1" fontId="35" fillId="0" borderId="3" xfId="0" applyNumberFormat="1" applyFont="1" applyFill="1" applyBorder="1" applyAlignment="1">
      <alignment horizontal="center"/>
    </xf>
    <xf numFmtId="0" fontId="37" fillId="0" borderId="3" xfId="0" applyFont="1" applyBorder="1"/>
    <xf numFmtId="0" fontId="17" fillId="0" borderId="0" xfId="0" applyFont="1" applyBorder="1" applyAlignment="1">
      <alignment horizontal="left"/>
    </xf>
    <xf numFmtId="0" fontId="39" fillId="0" borderId="0" xfId="0" applyFont="1"/>
    <xf numFmtId="0" fontId="26" fillId="0" borderId="16" xfId="0" applyFont="1" applyBorder="1" applyAlignment="1">
      <alignment horizontal="center"/>
    </xf>
    <xf numFmtId="0" fontId="0" fillId="0" borderId="16" xfId="0" applyFont="1" applyBorder="1"/>
    <xf numFmtId="0" fontId="31" fillId="0" borderId="16" xfId="0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1" fontId="17" fillId="0" borderId="17" xfId="0" applyNumberFormat="1" applyFont="1" applyFill="1" applyBorder="1" applyAlignment="1">
      <alignment horizontal="center"/>
    </xf>
    <xf numFmtId="0" fontId="0" fillId="0" borderId="17" xfId="0" applyBorder="1" applyAlignment="1"/>
    <xf numFmtId="0" fontId="0" fillId="0" borderId="16" xfId="0" applyBorder="1" applyAlignment="1"/>
    <xf numFmtId="0" fontId="0" fillId="6" borderId="3" xfId="0" applyFont="1" applyFill="1" applyBorder="1" applyAlignment="1">
      <alignment vertical="center"/>
    </xf>
    <xf numFmtId="0" fontId="0" fillId="0" borderId="3" xfId="0" applyBorder="1" applyAlignment="1"/>
    <xf numFmtId="0" fontId="9" fillId="0" borderId="3" xfId="0" applyFont="1" applyBorder="1" applyAlignment="1"/>
    <xf numFmtId="0" fontId="0" fillId="0" borderId="16" xfId="0" applyFont="1" applyBorder="1" applyAlignment="1">
      <alignment wrapText="1"/>
    </xf>
    <xf numFmtId="0" fontId="0" fillId="0" borderId="0" xfId="0" applyAlignment="1"/>
    <xf numFmtId="0" fontId="0" fillId="14" borderId="0" xfId="0" applyFill="1" applyAlignment="1"/>
    <xf numFmtId="0" fontId="16" fillId="0" borderId="3" xfId="0" applyFont="1" applyBorder="1" applyAlignment="1"/>
    <xf numFmtId="0" fontId="16" fillId="0" borderId="27" xfId="0" applyFont="1" applyBorder="1"/>
    <xf numFmtId="0" fontId="22" fillId="0" borderId="20" xfId="0" applyFont="1" applyBorder="1" applyAlignment="1">
      <alignment horizontal="center"/>
    </xf>
    <xf numFmtId="0" fontId="42" fillId="0" borderId="3" xfId="0" applyFont="1" applyBorder="1" applyAlignment="1"/>
    <xf numFmtId="0" fontId="0" fillId="0" borderId="15" xfId="0" applyBorder="1" applyAlignment="1"/>
    <xf numFmtId="0" fontId="0" fillId="0" borderId="15" xfId="0" applyBorder="1"/>
    <xf numFmtId="0" fontId="37" fillId="0" borderId="16" xfId="0" applyFont="1" applyBorder="1" applyAlignment="1"/>
    <xf numFmtId="1" fontId="5" fillId="0" borderId="0" xfId="0" applyNumberFormat="1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37" fillId="0" borderId="16" xfId="0" applyFont="1" applyBorder="1"/>
    <xf numFmtId="0" fontId="40" fillId="0" borderId="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9" fillId="0" borderId="17" xfId="0" applyFont="1" applyBorder="1"/>
    <xf numFmtId="0" fontId="36" fillId="0" borderId="19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0" fillId="4" borderId="15" xfId="0" applyFill="1" applyBorder="1"/>
    <xf numFmtId="0" fontId="9" fillId="0" borderId="15" xfId="0" applyFont="1" applyBorder="1" applyAlignment="1">
      <alignment horizontal="left"/>
    </xf>
    <xf numFmtId="0" fontId="34" fillId="0" borderId="15" xfId="0" applyFont="1" applyBorder="1" applyAlignment="1">
      <alignment horizontal="center"/>
    </xf>
    <xf numFmtId="1" fontId="17" fillId="0" borderId="15" xfId="0" applyNumberFormat="1" applyFont="1" applyFill="1" applyBorder="1" applyAlignment="1">
      <alignment horizontal="right"/>
    </xf>
    <xf numFmtId="0" fontId="0" fillId="20" borderId="16" xfId="0" applyFill="1" applyBorder="1"/>
    <xf numFmtId="0" fontId="16" fillId="0" borderId="16" xfId="0" applyFont="1" applyBorder="1" applyAlignment="1">
      <alignment horizontal="right"/>
    </xf>
    <xf numFmtId="1" fontId="0" fillId="0" borderId="16" xfId="0" applyNumberFormat="1" applyBorder="1"/>
    <xf numFmtId="1" fontId="5" fillId="0" borderId="16" xfId="0" applyNumberFormat="1" applyFont="1" applyFill="1" applyBorder="1" applyAlignment="1">
      <alignment horizontal="left"/>
    </xf>
    <xf numFmtId="1" fontId="0" fillId="0" borderId="20" xfId="0" applyNumberFormat="1" applyBorder="1"/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35" fillId="0" borderId="16" xfId="0" applyNumberFormat="1" applyFont="1" applyFill="1" applyBorder="1" applyAlignment="1">
      <alignment horizontal="left"/>
    </xf>
    <xf numFmtId="1" fontId="35" fillId="0" borderId="16" xfId="0" applyNumberFormat="1" applyFont="1" applyFill="1" applyBorder="1" applyAlignment="1">
      <alignment horizontal="center"/>
    </xf>
    <xf numFmtId="0" fontId="0" fillId="0" borderId="15" xfId="0" applyFont="1" applyBorder="1"/>
    <xf numFmtId="0" fontId="17" fillId="0" borderId="17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9" fillId="0" borderId="17" xfId="0" applyFont="1" applyBorder="1" applyAlignment="1"/>
    <xf numFmtId="0" fontId="38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1" fontId="5" fillId="21" borderId="3" xfId="0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</cellXfs>
  <cellStyles count="4">
    <cellStyle name="Excel Built-in Normal" xfId="1"/>
    <cellStyle name="Normal" xfId="0" builtinId="0"/>
    <cellStyle name="Título 1" xfId="2"/>
    <cellStyle name="Total" xfId="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14</xdr:col>
      <xdr:colOff>127000</xdr:colOff>
      <xdr:row>74</xdr:row>
      <xdr:rowOff>57150</xdr:rowOff>
    </xdr:to>
    <xdr:pic>
      <xdr:nvPicPr>
        <xdr:cNvPr id="2119" name="Imagem 1" descr="https://www.apsubbuteo.pt/wp-content/uploads/2017/10/Diapositivo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5545667"/>
          <a:ext cx="11514667" cy="672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4" zoomScaleNormal="100" workbookViewId="0">
      <selection activeCell="A8" sqref="A8"/>
    </sheetView>
  </sheetViews>
  <sheetFormatPr defaultRowHeight="12.75" x14ac:dyDescent="0.2"/>
  <cols>
    <col min="1" max="1" width="54.28515625" customWidth="1"/>
    <col min="2" max="2" width="38.85546875" customWidth="1"/>
    <col min="3" max="3" width="12.7109375" customWidth="1"/>
    <col min="4" max="4" width="12.140625" style="1" customWidth="1"/>
    <col min="5" max="5" width="26.5703125" customWidth="1"/>
  </cols>
  <sheetData>
    <row r="1" spans="1:5" ht="18" x14ac:dyDescent="0.25">
      <c r="A1" s="272" t="s">
        <v>397</v>
      </c>
      <c r="B1" s="272"/>
      <c r="C1" s="272"/>
      <c r="D1" s="272"/>
      <c r="E1" s="272"/>
    </row>
    <row r="2" spans="1:5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398</v>
      </c>
      <c r="B3" s="3" t="s">
        <v>399</v>
      </c>
      <c r="C3" s="4">
        <v>43715</v>
      </c>
      <c r="D3" s="5" t="s">
        <v>400</v>
      </c>
      <c r="E3" s="3"/>
    </row>
    <row r="4" spans="1:5" x14ac:dyDescent="0.2">
      <c r="A4" s="208" t="s">
        <v>401</v>
      </c>
      <c r="B4" s="3" t="s">
        <v>399</v>
      </c>
      <c r="C4" s="4">
        <v>43729</v>
      </c>
      <c r="D4" s="5" t="s">
        <v>400</v>
      </c>
      <c r="E4" s="3"/>
    </row>
    <row r="5" spans="1:5" x14ac:dyDescent="0.2">
      <c r="A5" s="3" t="s">
        <v>403</v>
      </c>
      <c r="B5" s="3" t="s">
        <v>399</v>
      </c>
      <c r="C5" s="4">
        <v>43750</v>
      </c>
      <c r="D5" s="5" t="s">
        <v>400</v>
      </c>
      <c r="E5" s="3"/>
    </row>
    <row r="6" spans="1:5" x14ac:dyDescent="0.2">
      <c r="A6" s="3" t="s">
        <v>405</v>
      </c>
      <c r="B6" s="3" t="s">
        <v>399</v>
      </c>
      <c r="C6" s="4">
        <v>43813</v>
      </c>
      <c r="D6" s="5" t="s">
        <v>400</v>
      </c>
      <c r="E6" s="3"/>
    </row>
    <row r="7" spans="1:5" x14ac:dyDescent="0.2">
      <c r="A7" s="208" t="s">
        <v>407</v>
      </c>
      <c r="B7" s="3" t="s">
        <v>399</v>
      </c>
      <c r="C7" s="4">
        <v>43834</v>
      </c>
      <c r="D7" s="5" t="s">
        <v>400</v>
      </c>
      <c r="E7" s="3"/>
    </row>
    <row r="8" spans="1:5" x14ac:dyDescent="0.2">
      <c r="A8" s="3" t="s">
        <v>410</v>
      </c>
      <c r="B8" s="3" t="s">
        <v>399</v>
      </c>
      <c r="C8" s="4">
        <v>43841</v>
      </c>
      <c r="D8" s="5" t="s">
        <v>400</v>
      </c>
      <c r="E8" s="3"/>
    </row>
    <row r="9" spans="1:5" x14ac:dyDescent="0.2">
      <c r="A9" s="6"/>
      <c r="B9" s="3"/>
      <c r="C9" s="4"/>
      <c r="D9" s="5"/>
      <c r="E9" s="3"/>
    </row>
    <row r="10" spans="1:5" x14ac:dyDescent="0.2">
      <c r="A10" s="6"/>
      <c r="B10" s="3"/>
      <c r="C10" s="4"/>
      <c r="D10" s="5"/>
      <c r="E10" s="3"/>
    </row>
    <row r="11" spans="1:5" x14ac:dyDescent="0.2">
      <c r="A11" s="6"/>
      <c r="B11" s="3"/>
      <c r="C11" s="4"/>
      <c r="D11" s="5"/>
      <c r="E11" s="3"/>
    </row>
    <row r="12" spans="1:5" x14ac:dyDescent="0.2">
      <c r="A12" s="6"/>
      <c r="B12" s="3"/>
      <c r="C12" s="4"/>
      <c r="D12" s="5"/>
      <c r="E12" s="3"/>
    </row>
    <row r="13" spans="1:5" x14ac:dyDescent="0.2">
      <c r="A13" s="6"/>
      <c r="B13" s="3"/>
      <c r="C13" s="4"/>
      <c r="D13" s="5"/>
      <c r="E13" s="3"/>
    </row>
    <row r="14" spans="1:5" x14ac:dyDescent="0.2">
      <c r="A14" s="6"/>
      <c r="B14" s="3"/>
      <c r="C14" s="4"/>
      <c r="D14" s="5"/>
      <c r="E14" s="3"/>
    </row>
    <row r="15" spans="1:5" x14ac:dyDescent="0.2">
      <c r="A15" s="6"/>
      <c r="B15" s="6"/>
      <c r="C15" s="4"/>
      <c r="D15" s="5"/>
      <c r="E15" s="3"/>
    </row>
    <row r="16" spans="1:5" x14ac:dyDescent="0.2">
      <c r="A16" s="6"/>
      <c r="B16" s="6"/>
      <c r="C16" s="4"/>
      <c r="D16" s="5"/>
      <c r="E16" s="3"/>
    </row>
    <row r="17" spans="1:5" x14ac:dyDescent="0.2">
      <c r="A17" s="6"/>
      <c r="B17" s="6"/>
      <c r="C17" s="4"/>
      <c r="D17" s="5"/>
      <c r="E17" s="3"/>
    </row>
    <row r="18" spans="1:5" x14ac:dyDescent="0.2">
      <c r="A18" s="6"/>
      <c r="B18" s="6"/>
      <c r="C18" s="4"/>
      <c r="D18" s="5"/>
      <c r="E18" s="3"/>
    </row>
    <row r="19" spans="1:5" x14ac:dyDescent="0.2">
      <c r="A19" s="6"/>
      <c r="B19" s="6"/>
      <c r="C19" s="4"/>
      <c r="D19" s="5"/>
      <c r="E19" s="3"/>
    </row>
    <row r="20" spans="1:5" x14ac:dyDescent="0.2">
      <c r="A20" s="6"/>
      <c r="B20" s="6"/>
      <c r="C20" s="4"/>
      <c r="D20" s="5"/>
      <c r="E20" s="3"/>
    </row>
    <row r="21" spans="1:5" x14ac:dyDescent="0.2">
      <c r="A21" s="6"/>
      <c r="B21" s="6"/>
      <c r="C21" s="4"/>
      <c r="D21" s="5"/>
      <c r="E21" s="3"/>
    </row>
    <row r="22" spans="1:5" x14ac:dyDescent="0.2">
      <c r="A22" s="6"/>
      <c r="B22" s="6"/>
      <c r="C22" s="4"/>
      <c r="D22" s="5"/>
      <c r="E22" s="3"/>
    </row>
    <row r="23" spans="1:5" x14ac:dyDescent="0.2">
      <c r="A23" s="3"/>
      <c r="B23" s="3"/>
      <c r="C23" s="4"/>
      <c r="D23" s="5"/>
      <c r="E23" s="3"/>
    </row>
    <row r="24" spans="1:5" x14ac:dyDescent="0.2">
      <c r="A24" s="6"/>
      <c r="B24" s="6"/>
      <c r="C24" s="4"/>
      <c r="D24" s="5"/>
      <c r="E24" s="3"/>
    </row>
    <row r="25" spans="1:5" x14ac:dyDescent="0.2">
      <c r="A25" s="7"/>
      <c r="B25" s="7"/>
    </row>
    <row r="26" spans="1:5" x14ac:dyDescent="0.2">
      <c r="A26" s="8" t="s">
        <v>248</v>
      </c>
      <c r="B26" s="7"/>
    </row>
    <row r="27" spans="1:5" x14ac:dyDescent="0.2">
      <c r="A27" s="123">
        <v>43846</v>
      </c>
      <c r="B27" s="7"/>
    </row>
    <row r="28" spans="1:5" x14ac:dyDescent="0.2">
      <c r="A28" s="7"/>
      <c r="B28" s="7"/>
    </row>
    <row r="29" spans="1:5" x14ac:dyDescent="0.2">
      <c r="A29" s="7"/>
      <c r="B29" s="7"/>
    </row>
    <row r="30" spans="1:5" x14ac:dyDescent="0.2">
      <c r="A30" s="7"/>
      <c r="B30" s="7"/>
    </row>
    <row r="31" spans="1:5" x14ac:dyDescent="0.2">
      <c r="A31" s="7"/>
      <c r="B31" s="7"/>
    </row>
    <row r="32" spans="1:5" x14ac:dyDescent="0.2">
      <c r="A32" s="7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7"/>
      <c r="B35" s="7"/>
    </row>
    <row r="36" spans="1:2" x14ac:dyDescent="0.2">
      <c r="A36" s="7"/>
      <c r="B36" s="7"/>
    </row>
    <row r="37" spans="1:2" x14ac:dyDescent="0.2">
      <c r="A37" s="7"/>
      <c r="B37" s="7"/>
    </row>
    <row r="38" spans="1:2" x14ac:dyDescent="0.2">
      <c r="A38" s="7"/>
      <c r="B38" s="7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</sheetData>
  <sheetProtection selectLockedCells="1" selectUnlockedCells="1"/>
  <mergeCells count="1">
    <mergeCell ref="A1:E1"/>
  </mergeCells>
  <pageMargins left="0.75" right="0.75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I1" zoomScale="90" zoomScaleNormal="90" workbookViewId="0">
      <selection activeCell="Q22" sqref="Q22"/>
    </sheetView>
  </sheetViews>
  <sheetFormatPr defaultRowHeight="12.75" x14ac:dyDescent="0.2"/>
  <cols>
    <col min="1" max="1" width="4.42578125" customWidth="1"/>
    <col min="2" max="2" width="14.5703125" customWidth="1"/>
    <col min="3" max="3" width="10.42578125" customWidth="1"/>
    <col min="4" max="4" width="3.140625" customWidth="1"/>
    <col min="5" max="5" width="15.5703125" customWidth="1"/>
    <col min="7" max="7" width="3.42578125" customWidth="1"/>
    <col min="8" max="8" width="19.5703125" customWidth="1"/>
    <col min="9" max="9" width="19.140625" customWidth="1"/>
    <col min="10" max="10" width="24.85546875" customWidth="1"/>
    <col min="11" max="11" width="19.28515625" customWidth="1"/>
    <col min="12" max="12" width="17.28515625" customWidth="1"/>
    <col min="13" max="13" width="4.7109375" customWidth="1"/>
  </cols>
  <sheetData>
    <row r="1" spans="1:20" ht="30" x14ac:dyDescent="0.4">
      <c r="A1" s="279" t="s">
        <v>266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20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20" ht="28.5" customHeight="1" x14ac:dyDescent="0.2">
      <c r="A3" s="13"/>
      <c r="B3" s="275" t="s">
        <v>6</v>
      </c>
      <c r="C3" s="275"/>
      <c r="D3" s="7"/>
      <c r="E3" s="275" t="s">
        <v>7</v>
      </c>
      <c r="F3" s="275"/>
      <c r="G3" s="7"/>
      <c r="H3" s="280" t="s">
        <v>8</v>
      </c>
      <c r="I3" s="280"/>
      <c r="J3" s="280"/>
      <c r="K3" s="280"/>
      <c r="M3" s="14"/>
    </row>
    <row r="4" spans="1:20" x14ac:dyDescent="0.2">
      <c r="A4" s="13"/>
      <c r="B4" s="15" t="s">
        <v>9</v>
      </c>
      <c r="C4" s="15">
        <v>100</v>
      </c>
      <c r="D4" s="7"/>
      <c r="E4" s="15" t="s">
        <v>10</v>
      </c>
      <c r="F4" s="15">
        <v>300</v>
      </c>
      <c r="G4" s="7"/>
      <c r="H4" s="16" t="s">
        <v>11</v>
      </c>
      <c r="I4" s="16" t="s">
        <v>12</v>
      </c>
      <c r="J4" s="16" t="s">
        <v>13</v>
      </c>
      <c r="K4" s="16" t="s">
        <v>14</v>
      </c>
      <c r="M4" s="14"/>
    </row>
    <row r="5" spans="1:20" ht="12.2" customHeight="1" x14ac:dyDescent="0.2">
      <c r="A5" s="13"/>
      <c r="B5" s="15" t="s">
        <v>15</v>
      </c>
      <c r="C5" s="15">
        <v>80</v>
      </c>
      <c r="D5" s="7"/>
      <c r="E5" s="15" t="s">
        <v>16</v>
      </c>
      <c r="F5" s="15">
        <v>200</v>
      </c>
      <c r="G5" s="7"/>
      <c r="H5" s="17" t="s">
        <v>17</v>
      </c>
      <c r="I5" s="281" t="s">
        <v>18</v>
      </c>
      <c r="J5" s="17" t="s">
        <v>18</v>
      </c>
      <c r="K5" s="17" t="s">
        <v>18</v>
      </c>
      <c r="M5" s="14"/>
    </row>
    <row r="6" spans="1:20" x14ac:dyDescent="0.2">
      <c r="A6" s="13"/>
      <c r="B6" s="15" t="s">
        <v>19</v>
      </c>
      <c r="C6" s="15">
        <v>40</v>
      </c>
      <c r="D6" s="7"/>
      <c r="E6" s="15" t="s">
        <v>20</v>
      </c>
      <c r="F6" s="15">
        <v>150</v>
      </c>
      <c r="G6" s="7"/>
      <c r="H6" s="17" t="s">
        <v>21</v>
      </c>
      <c r="I6" s="281"/>
      <c r="J6" s="18">
        <v>0.8</v>
      </c>
      <c r="K6" s="18">
        <v>0.8</v>
      </c>
      <c r="M6" s="14"/>
    </row>
    <row r="7" spans="1:20" x14ac:dyDescent="0.2">
      <c r="A7" s="13"/>
      <c r="B7" s="15" t="s">
        <v>22</v>
      </c>
      <c r="C7" s="15">
        <v>20</v>
      </c>
      <c r="D7" s="7"/>
      <c r="E7" s="15" t="s">
        <v>23</v>
      </c>
      <c r="F7" s="15">
        <v>130</v>
      </c>
      <c r="G7" s="7"/>
      <c r="H7" s="17" t="s">
        <v>24</v>
      </c>
      <c r="I7" s="18">
        <v>0.8</v>
      </c>
      <c r="J7" s="18">
        <v>1</v>
      </c>
      <c r="K7" s="18">
        <v>1</v>
      </c>
      <c r="M7" s="14"/>
    </row>
    <row r="8" spans="1:20" x14ac:dyDescent="0.2">
      <c r="A8" s="13"/>
      <c r="B8" s="15" t="s">
        <v>25</v>
      </c>
      <c r="C8" s="15">
        <v>14</v>
      </c>
      <c r="D8" s="7"/>
      <c r="E8" s="15" t="s">
        <v>26</v>
      </c>
      <c r="F8" s="15">
        <v>110</v>
      </c>
      <c r="G8" s="7"/>
      <c r="H8" s="17" t="s">
        <v>27</v>
      </c>
      <c r="I8" s="18">
        <v>1</v>
      </c>
      <c r="J8" s="18">
        <v>1.2</v>
      </c>
      <c r="K8" s="18">
        <v>1.2</v>
      </c>
      <c r="M8" s="14"/>
    </row>
    <row r="9" spans="1:20" x14ac:dyDescent="0.2">
      <c r="A9" s="13"/>
      <c r="B9" s="15" t="s">
        <v>28</v>
      </c>
      <c r="C9" s="15">
        <v>8</v>
      </c>
      <c r="D9" s="7"/>
      <c r="E9" s="15" t="s">
        <v>29</v>
      </c>
      <c r="F9" s="15">
        <v>90</v>
      </c>
      <c r="G9" s="7"/>
      <c r="H9" s="17" t="s">
        <v>30</v>
      </c>
      <c r="I9" s="18">
        <v>1.2</v>
      </c>
      <c r="J9" s="18">
        <v>1.5</v>
      </c>
      <c r="K9" s="18">
        <v>1.5</v>
      </c>
      <c r="M9" s="14"/>
      <c r="Q9" s="150">
        <v>0.8</v>
      </c>
      <c r="R9" s="150">
        <v>0.2</v>
      </c>
      <c r="S9" s="150">
        <v>1.2</v>
      </c>
      <c r="T9" s="150">
        <v>1.5</v>
      </c>
    </row>
    <row r="10" spans="1:20" x14ac:dyDescent="0.2">
      <c r="A10" s="13"/>
      <c r="B10" s="15" t="s">
        <v>31</v>
      </c>
      <c r="C10" s="15">
        <v>4</v>
      </c>
      <c r="D10" s="7"/>
      <c r="E10" s="15" t="s">
        <v>32</v>
      </c>
      <c r="F10" s="15">
        <v>85</v>
      </c>
      <c r="G10" s="7"/>
      <c r="H10" s="17" t="s">
        <v>33</v>
      </c>
      <c r="I10" s="18">
        <v>1.5</v>
      </c>
      <c r="J10" s="18">
        <v>2</v>
      </c>
      <c r="K10" s="18">
        <v>2</v>
      </c>
      <c r="M10" s="14"/>
      <c r="P10" s="15">
        <v>100</v>
      </c>
      <c r="Q10">
        <f>100*80/100</f>
        <v>80</v>
      </c>
      <c r="R10">
        <f>100*20/100</f>
        <v>20</v>
      </c>
      <c r="S10">
        <f>100*120/100</f>
        <v>120</v>
      </c>
      <c r="T10">
        <f>100*150/100</f>
        <v>150</v>
      </c>
    </row>
    <row r="11" spans="1:20" x14ac:dyDescent="0.2">
      <c r="A11" s="13"/>
      <c r="B11" s="7"/>
      <c r="C11" s="7"/>
      <c r="D11" s="7"/>
      <c r="E11" s="15" t="s">
        <v>34</v>
      </c>
      <c r="F11" s="15">
        <v>80</v>
      </c>
      <c r="G11" s="7"/>
      <c r="H11" s="17" t="s">
        <v>35</v>
      </c>
      <c r="I11" s="18">
        <v>2</v>
      </c>
      <c r="J11" s="18">
        <v>2</v>
      </c>
      <c r="K11" s="18">
        <v>2</v>
      </c>
      <c r="M11" s="14"/>
      <c r="P11" s="15">
        <v>80</v>
      </c>
      <c r="Q11">
        <f>80*80/100</f>
        <v>64</v>
      </c>
      <c r="R11">
        <f>80*20/100</f>
        <v>16</v>
      </c>
      <c r="S11">
        <f>80*120/100</f>
        <v>96</v>
      </c>
      <c r="T11">
        <f>80*150/100</f>
        <v>120</v>
      </c>
    </row>
    <row r="12" spans="1:20" ht="12.6" customHeight="1" x14ac:dyDescent="0.2">
      <c r="A12" s="13"/>
      <c r="B12" s="275" t="s">
        <v>36</v>
      </c>
      <c r="C12" s="275"/>
      <c r="D12" s="7"/>
      <c r="E12" s="15" t="s">
        <v>37</v>
      </c>
      <c r="F12" s="15">
        <v>75</v>
      </c>
      <c r="G12" s="7"/>
      <c r="H12" s="19" t="s">
        <v>38</v>
      </c>
      <c r="I12" s="20">
        <v>0.2</v>
      </c>
      <c r="J12" s="20">
        <v>0.2</v>
      </c>
      <c r="K12" s="20">
        <v>0.2</v>
      </c>
      <c r="M12" s="14"/>
      <c r="P12" s="15">
        <v>40</v>
      </c>
      <c r="Q12">
        <f>40*80/100</f>
        <v>32</v>
      </c>
      <c r="R12">
        <f>40*20/100</f>
        <v>8</v>
      </c>
      <c r="S12">
        <f>40*120/100</f>
        <v>48</v>
      </c>
      <c r="T12">
        <f>40*150/100</f>
        <v>60</v>
      </c>
    </row>
    <row r="13" spans="1:20" x14ac:dyDescent="0.2">
      <c r="A13" s="13"/>
      <c r="B13" s="21" t="s">
        <v>39</v>
      </c>
      <c r="C13" s="15">
        <v>100</v>
      </c>
      <c r="D13" s="7"/>
      <c r="E13" s="15" t="s">
        <v>40</v>
      </c>
      <c r="F13" s="15">
        <v>70</v>
      </c>
      <c r="G13" s="7"/>
      <c r="H13" s="7"/>
      <c r="I13" s="7"/>
      <c r="J13" s="7"/>
      <c r="K13" s="7"/>
      <c r="L13" s="7"/>
      <c r="M13" s="14"/>
      <c r="O13" s="22"/>
      <c r="P13" s="15">
        <v>20</v>
      </c>
      <c r="Q13">
        <f>20*80/100</f>
        <v>16</v>
      </c>
      <c r="R13">
        <f>20*20/100</f>
        <v>4</v>
      </c>
      <c r="S13">
        <f>20*120/100</f>
        <v>24</v>
      </c>
      <c r="T13">
        <f>20*150/100</f>
        <v>30</v>
      </c>
    </row>
    <row r="14" spans="1:20" x14ac:dyDescent="0.2">
      <c r="A14" s="13"/>
      <c r="B14" s="21" t="s">
        <v>41</v>
      </c>
      <c r="C14" s="15">
        <v>64</v>
      </c>
      <c r="D14" s="7"/>
      <c r="E14" s="15" t="s">
        <v>31</v>
      </c>
      <c r="F14" s="15">
        <v>65</v>
      </c>
      <c r="G14" s="23"/>
      <c r="H14" s="276" t="s">
        <v>42</v>
      </c>
      <c r="I14" s="276"/>
      <c r="J14" s="276"/>
      <c r="M14" s="14"/>
      <c r="P14" s="15">
        <v>14</v>
      </c>
      <c r="Q14">
        <f>14*80/100</f>
        <v>11.2</v>
      </c>
      <c r="R14">
        <f>14*20/100</f>
        <v>2.8</v>
      </c>
      <c r="S14">
        <f>14*120/100</f>
        <v>16.8</v>
      </c>
      <c r="T14">
        <f>14*150/100</f>
        <v>21</v>
      </c>
    </row>
    <row r="15" spans="1:20" ht="12.75" customHeight="1" x14ac:dyDescent="0.2">
      <c r="A15" s="13"/>
      <c r="B15" s="21" t="s">
        <v>43</v>
      </c>
      <c r="C15" s="15">
        <v>40</v>
      </c>
      <c r="D15" s="7"/>
      <c r="E15" s="24"/>
      <c r="F15" s="25"/>
      <c r="G15" s="26"/>
      <c r="H15" s="276"/>
      <c r="I15" s="276"/>
      <c r="J15" s="276"/>
      <c r="M15" s="14"/>
      <c r="P15" s="15">
        <v>8</v>
      </c>
      <c r="Q15">
        <f>8*80/100</f>
        <v>6.4</v>
      </c>
      <c r="R15">
        <f>8*20/100</f>
        <v>1.6</v>
      </c>
      <c r="S15">
        <f>8*120/100</f>
        <v>9.6</v>
      </c>
      <c r="T15">
        <f>8*150/100</f>
        <v>12</v>
      </c>
    </row>
    <row r="16" spans="1:20" ht="13.5" customHeight="1" x14ac:dyDescent="0.2">
      <c r="A16" s="13"/>
      <c r="B16" s="21" t="s">
        <v>44</v>
      </c>
      <c r="C16" s="15">
        <v>32</v>
      </c>
      <c r="D16" s="7"/>
      <c r="E16" s="25"/>
      <c r="F16" s="25"/>
      <c r="G16" s="7"/>
      <c r="H16" s="277" t="s">
        <v>45</v>
      </c>
      <c r="I16" s="278" t="s">
        <v>46</v>
      </c>
      <c r="J16" s="277" t="s">
        <v>47</v>
      </c>
      <c r="M16" s="14"/>
      <c r="P16" s="15">
        <v>4</v>
      </c>
      <c r="Q16">
        <f>4*80/100</f>
        <v>3.2</v>
      </c>
      <c r="R16">
        <f>4*20/100</f>
        <v>0.8</v>
      </c>
      <c r="S16">
        <f>4*120/100</f>
        <v>4.8</v>
      </c>
      <c r="T16">
        <f>4*150/100</f>
        <v>6</v>
      </c>
    </row>
    <row r="17" spans="1:19" ht="13.5" customHeight="1" x14ac:dyDescent="0.2">
      <c r="A17" s="13"/>
      <c r="B17" s="21" t="s">
        <v>48</v>
      </c>
      <c r="C17" s="15">
        <v>20</v>
      </c>
      <c r="D17" s="7"/>
      <c r="E17" s="7"/>
      <c r="F17" s="7"/>
      <c r="G17" s="7"/>
      <c r="H17" s="277"/>
      <c r="I17" s="277"/>
      <c r="J17" s="277"/>
      <c r="M17" s="14"/>
      <c r="O17" s="22"/>
      <c r="P17" s="22"/>
      <c r="Q17" s="150">
        <v>0.8</v>
      </c>
    </row>
    <row r="18" spans="1:19" x14ac:dyDescent="0.2">
      <c r="A18" s="13"/>
      <c r="B18" s="7"/>
      <c r="C18" s="7"/>
      <c r="D18" s="7"/>
      <c r="E18" s="7"/>
      <c r="F18" s="7"/>
      <c r="G18" s="7"/>
      <c r="H18" s="27" t="s">
        <v>10</v>
      </c>
      <c r="I18" s="27">
        <v>400</v>
      </c>
      <c r="J18" s="27">
        <v>400</v>
      </c>
      <c r="M18" s="14"/>
      <c r="P18" s="15">
        <v>100</v>
      </c>
      <c r="Q18">
        <f>100*80/100</f>
        <v>80</v>
      </c>
    </row>
    <row r="19" spans="1:19" ht="13.5" customHeight="1" x14ac:dyDescent="0.2">
      <c r="A19" s="13"/>
      <c r="B19" s="273" t="s">
        <v>5</v>
      </c>
      <c r="C19" s="273"/>
      <c r="D19" s="7"/>
      <c r="E19" s="7"/>
      <c r="F19" s="7"/>
      <c r="G19" s="7"/>
      <c r="H19" s="27" t="s">
        <v>16</v>
      </c>
      <c r="I19" s="27">
        <v>300</v>
      </c>
      <c r="J19" s="27">
        <v>300</v>
      </c>
      <c r="M19" s="14"/>
      <c r="P19" s="15">
        <v>64</v>
      </c>
      <c r="Q19">
        <f>64*80/100</f>
        <v>51.2</v>
      </c>
    </row>
    <row r="20" spans="1:19" ht="13.5" customHeight="1" x14ac:dyDescent="0.2">
      <c r="A20" s="13"/>
      <c r="B20" s="274" t="s">
        <v>49</v>
      </c>
      <c r="C20" s="274"/>
      <c r="D20" s="7"/>
      <c r="E20" s="7"/>
      <c r="F20" s="7"/>
      <c r="G20" s="7"/>
      <c r="H20" s="27" t="s">
        <v>20</v>
      </c>
      <c r="I20" s="27">
        <v>250</v>
      </c>
      <c r="J20" s="27">
        <v>250</v>
      </c>
      <c r="M20" s="14"/>
      <c r="P20" s="15">
        <v>40</v>
      </c>
      <c r="Q20">
        <f>40*80/100</f>
        <v>32</v>
      </c>
    </row>
    <row r="21" spans="1:19" x14ac:dyDescent="0.2">
      <c r="A21" s="13"/>
      <c r="B21" s="15" t="s">
        <v>9</v>
      </c>
      <c r="C21" s="15">
        <v>200</v>
      </c>
      <c r="D21" s="7"/>
      <c r="E21" s="7"/>
      <c r="F21" s="7"/>
      <c r="G21" s="7"/>
      <c r="H21" s="27" t="s">
        <v>23</v>
      </c>
      <c r="I21" s="28">
        <v>220</v>
      </c>
      <c r="J21" s="28">
        <v>220</v>
      </c>
      <c r="M21" s="14"/>
      <c r="P21" s="15">
        <v>32</v>
      </c>
      <c r="Q21">
        <f>32*80/100</f>
        <v>25.6</v>
      </c>
    </row>
    <row r="22" spans="1:19" x14ac:dyDescent="0.2">
      <c r="A22" s="13"/>
      <c r="B22" s="15" t="s">
        <v>15</v>
      </c>
      <c r="C22" s="15">
        <v>100</v>
      </c>
      <c r="D22" s="7"/>
      <c r="E22" s="7"/>
      <c r="F22" s="7"/>
      <c r="G22" s="7"/>
      <c r="H22" s="27" t="s">
        <v>26</v>
      </c>
      <c r="I22" s="27">
        <v>215</v>
      </c>
      <c r="J22" s="27">
        <v>215</v>
      </c>
      <c r="M22" s="14"/>
      <c r="P22" s="15">
        <v>20</v>
      </c>
      <c r="Q22">
        <f>20*80/100</f>
        <v>16</v>
      </c>
    </row>
    <row r="23" spans="1:19" ht="13.5" thickBot="1" x14ac:dyDescent="0.25">
      <c r="A23" s="13"/>
      <c r="B23" s="15" t="s">
        <v>19</v>
      </c>
      <c r="C23" s="15">
        <v>70</v>
      </c>
      <c r="D23" s="7"/>
      <c r="E23" s="7"/>
      <c r="F23" s="7"/>
      <c r="G23" s="7"/>
      <c r="H23" s="27" t="s">
        <v>29</v>
      </c>
      <c r="I23" s="29">
        <v>210</v>
      </c>
      <c r="J23" s="29">
        <v>210</v>
      </c>
      <c r="M23" s="14"/>
      <c r="Q23" s="150">
        <v>0.8</v>
      </c>
      <c r="S23" s="150">
        <v>1.2</v>
      </c>
    </row>
    <row r="24" spans="1:19" ht="13.5" thickBot="1" x14ac:dyDescent="0.25">
      <c r="A24" s="13"/>
      <c r="B24" s="15" t="s">
        <v>22</v>
      </c>
      <c r="C24" s="15">
        <v>50</v>
      </c>
      <c r="D24" s="7"/>
      <c r="E24" s="7"/>
      <c r="F24" s="7"/>
      <c r="G24" s="7"/>
      <c r="H24" s="27" t="s">
        <v>32</v>
      </c>
      <c r="I24" s="29">
        <v>205</v>
      </c>
      <c r="J24" s="29">
        <v>205</v>
      </c>
      <c r="M24" s="14"/>
      <c r="P24" s="15">
        <v>200</v>
      </c>
      <c r="Q24">
        <f>200*80/100</f>
        <v>160</v>
      </c>
      <c r="S24">
        <f>200*120/100</f>
        <v>240</v>
      </c>
    </row>
    <row r="25" spans="1:19" x14ac:dyDescent="0.2">
      <c r="A25" s="13"/>
      <c r="B25" s="15" t="s">
        <v>25</v>
      </c>
      <c r="C25" s="15">
        <v>40</v>
      </c>
      <c r="D25" s="7"/>
      <c r="E25" s="7"/>
      <c r="F25" s="7"/>
      <c r="G25" s="7"/>
      <c r="H25" s="27" t="s">
        <v>34</v>
      </c>
      <c r="I25" s="27">
        <v>200</v>
      </c>
      <c r="J25" s="27">
        <v>200</v>
      </c>
      <c r="M25" s="14"/>
      <c r="P25" s="15">
        <v>100</v>
      </c>
      <c r="Q25">
        <f>100*80/100</f>
        <v>80</v>
      </c>
      <c r="S25">
        <f>100*120/100</f>
        <v>120</v>
      </c>
    </row>
    <row r="26" spans="1:19" x14ac:dyDescent="0.2">
      <c r="A26" s="13"/>
      <c r="B26" s="15" t="s">
        <v>28</v>
      </c>
      <c r="C26" s="15">
        <v>30</v>
      </c>
      <c r="D26" s="7"/>
      <c r="E26" s="7"/>
      <c r="F26" s="7"/>
      <c r="G26" s="7"/>
      <c r="H26" s="27" t="s">
        <v>37</v>
      </c>
      <c r="I26" s="27">
        <v>195</v>
      </c>
      <c r="J26" s="27">
        <v>195</v>
      </c>
      <c r="M26" s="14"/>
      <c r="P26" s="15">
        <v>70</v>
      </c>
      <c r="Q26">
        <f>70*80/100</f>
        <v>56</v>
      </c>
      <c r="S26">
        <f>70*120/100</f>
        <v>84</v>
      </c>
    </row>
    <row r="27" spans="1:19" x14ac:dyDescent="0.2">
      <c r="A27" s="13"/>
      <c r="B27" s="15" t="s">
        <v>31</v>
      </c>
      <c r="C27" s="15">
        <v>20</v>
      </c>
      <c r="D27" s="7"/>
      <c r="E27" s="7"/>
      <c r="F27" s="7"/>
      <c r="G27" s="7"/>
      <c r="H27" s="27" t="s">
        <v>40</v>
      </c>
      <c r="I27" s="27">
        <v>190</v>
      </c>
      <c r="J27" s="27">
        <v>190</v>
      </c>
      <c r="M27" s="14"/>
      <c r="P27" s="15">
        <v>50</v>
      </c>
      <c r="Q27">
        <f>50*80/100</f>
        <v>40</v>
      </c>
      <c r="S27">
        <f>50*120/100</f>
        <v>60</v>
      </c>
    </row>
    <row r="28" spans="1:19" x14ac:dyDescent="0.2">
      <c r="A28" s="13"/>
      <c r="B28" s="9"/>
      <c r="C28" s="9"/>
      <c r="D28" s="7"/>
      <c r="E28" s="7"/>
      <c r="F28" s="7"/>
      <c r="G28" s="7"/>
      <c r="M28" s="14"/>
      <c r="P28" s="15">
        <v>40</v>
      </c>
      <c r="Q28">
        <f>40*80/100</f>
        <v>32</v>
      </c>
      <c r="S28">
        <f>40*120/100</f>
        <v>48</v>
      </c>
    </row>
    <row r="29" spans="1:19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P29" s="15">
        <v>30</v>
      </c>
      <c r="Q29">
        <f>30*80/100</f>
        <v>24</v>
      </c>
      <c r="S29">
        <f>30*120/100</f>
        <v>36</v>
      </c>
    </row>
    <row r="30" spans="1:19" x14ac:dyDescent="0.2">
      <c r="P30" s="15">
        <v>20</v>
      </c>
      <c r="Q30">
        <f>20*80/100</f>
        <v>16</v>
      </c>
      <c r="S30">
        <f>20*120/100</f>
        <v>24</v>
      </c>
    </row>
    <row r="31" spans="1:19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9"/>
    </row>
    <row r="32" spans="1:19" x14ac:dyDescent="0.2">
      <c r="A32" s="34"/>
      <c r="Q32" s="150">
        <v>0.8</v>
      </c>
    </row>
    <row r="33" spans="16:17" x14ac:dyDescent="0.2">
      <c r="P33" s="15">
        <v>300</v>
      </c>
      <c r="Q33">
        <f>300*80/100</f>
        <v>240</v>
      </c>
    </row>
    <row r="34" spans="16:17" x14ac:dyDescent="0.2">
      <c r="P34" s="15">
        <v>200</v>
      </c>
      <c r="Q34">
        <f>200*80/100</f>
        <v>160</v>
      </c>
    </row>
    <row r="35" spans="16:17" x14ac:dyDescent="0.2">
      <c r="P35" s="15">
        <v>150</v>
      </c>
      <c r="Q35">
        <f>150*80/100</f>
        <v>120</v>
      </c>
    </row>
    <row r="36" spans="16:17" x14ac:dyDescent="0.2">
      <c r="P36" s="15">
        <v>130</v>
      </c>
      <c r="Q36">
        <f>130*80/100</f>
        <v>104</v>
      </c>
    </row>
    <row r="37" spans="16:17" x14ac:dyDescent="0.2">
      <c r="P37" s="15">
        <v>110</v>
      </c>
      <c r="Q37">
        <f>110*80/100</f>
        <v>88</v>
      </c>
    </row>
    <row r="38" spans="16:17" x14ac:dyDescent="0.2">
      <c r="P38" s="15">
        <v>90</v>
      </c>
      <c r="Q38">
        <f>90*80/100</f>
        <v>72</v>
      </c>
    </row>
    <row r="39" spans="16:17" x14ac:dyDescent="0.2">
      <c r="P39" s="15">
        <v>85</v>
      </c>
      <c r="Q39">
        <f>85*80/100</f>
        <v>68</v>
      </c>
    </row>
    <row r="40" spans="16:17" x14ac:dyDescent="0.2">
      <c r="P40" s="15">
        <v>80</v>
      </c>
    </row>
    <row r="41" spans="16:17" x14ac:dyDescent="0.2">
      <c r="P41" s="15">
        <v>75</v>
      </c>
    </row>
    <row r="42" spans="16:17" x14ac:dyDescent="0.2">
      <c r="P42" s="15">
        <v>70</v>
      </c>
    </row>
    <row r="43" spans="16:17" x14ac:dyDescent="0.2">
      <c r="P43" s="15">
        <v>65</v>
      </c>
    </row>
  </sheetData>
  <sheetProtection selectLockedCells="1" selectUnlockedCells="1"/>
  <mergeCells count="12">
    <mergeCell ref="A1:M1"/>
    <mergeCell ref="B3:C3"/>
    <mergeCell ref="E3:F3"/>
    <mergeCell ref="H3:K3"/>
    <mergeCell ref="I5:I6"/>
    <mergeCell ref="B19:C19"/>
    <mergeCell ref="B20:C20"/>
    <mergeCell ref="B12:C12"/>
    <mergeCell ref="H14:J15"/>
    <mergeCell ref="H16:H17"/>
    <mergeCell ref="I16:I17"/>
    <mergeCell ref="J16:J17"/>
  </mergeCells>
  <pageMargins left="0.75" right="0.75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90" zoomScaleNormal="90" workbookViewId="0">
      <selection activeCell="E7" sqref="E7"/>
    </sheetView>
  </sheetViews>
  <sheetFormatPr defaultRowHeight="12.75" x14ac:dyDescent="0.2"/>
  <cols>
    <col min="1" max="1" width="4.28515625" customWidth="1"/>
    <col min="2" max="2" width="4.28515625" style="36" customWidth="1"/>
    <col min="3" max="3" width="44.85546875" bestFit="1" customWidth="1"/>
    <col min="4" max="5" width="11.28515625" customWidth="1"/>
    <col min="6" max="6" width="7.7109375" style="36" customWidth="1"/>
    <col min="7" max="7" width="7.42578125" style="36" customWidth="1"/>
    <col min="8" max="8" width="7.42578125" style="37" customWidth="1"/>
    <col min="9" max="9" width="11.85546875" bestFit="1" customWidth="1"/>
    <col min="10" max="10" width="5" bestFit="1" customWidth="1"/>
    <col min="11" max="11" width="11.7109375" bestFit="1" customWidth="1"/>
    <col min="12" max="12" width="5.7109375" customWidth="1"/>
    <col min="13" max="13" width="11.42578125" bestFit="1" customWidth="1"/>
    <col min="14" max="15" width="5.7109375" customWidth="1"/>
    <col min="16" max="16" width="5.85546875" customWidth="1"/>
    <col min="17" max="17" width="5.140625" customWidth="1"/>
    <col min="18" max="18" width="5.85546875" customWidth="1"/>
    <col min="19" max="22" width="6.7109375" customWidth="1"/>
  </cols>
  <sheetData>
    <row r="1" spans="1:22" ht="15.75" customHeight="1" x14ac:dyDescent="0.2">
      <c r="A1" s="283" t="s">
        <v>50</v>
      </c>
      <c r="B1" s="283"/>
      <c r="C1" s="283"/>
      <c r="D1" s="283"/>
      <c r="E1" s="283"/>
      <c r="F1" s="283"/>
      <c r="G1" s="283"/>
      <c r="H1" s="28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</row>
    <row r="2" spans="1:22" ht="15.75" customHeight="1" x14ac:dyDescent="0.2">
      <c r="A2" s="283"/>
      <c r="B2" s="283"/>
      <c r="C2" s="283"/>
      <c r="D2" s="283"/>
      <c r="E2" s="283"/>
      <c r="F2" s="283"/>
      <c r="G2" s="283"/>
      <c r="H2" s="283"/>
      <c r="I2" s="40"/>
      <c r="J2" s="39"/>
      <c r="K2" s="38"/>
      <c r="L2" s="39"/>
      <c r="M2" s="38"/>
      <c r="N2" s="39"/>
      <c r="O2" s="38"/>
      <c r="P2" s="39"/>
      <c r="Q2" s="40"/>
      <c r="R2" s="39"/>
      <c r="S2" s="40"/>
      <c r="T2" s="39"/>
      <c r="U2" s="40"/>
      <c r="V2" s="39"/>
    </row>
    <row r="3" spans="1:22" ht="33.75" x14ac:dyDescent="0.2">
      <c r="A3" s="41" t="s">
        <v>53</v>
      </c>
      <c r="B3" s="41" t="s">
        <v>54</v>
      </c>
      <c r="C3" s="42" t="s">
        <v>55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</row>
    <row r="4" spans="1:22" ht="12.75" customHeight="1" x14ac:dyDescent="0.2">
      <c r="A4" s="44">
        <v>1</v>
      </c>
      <c r="B4" s="45">
        <v>1</v>
      </c>
      <c r="C4" s="52" t="s">
        <v>343</v>
      </c>
      <c r="D4" s="52" t="s">
        <v>342</v>
      </c>
      <c r="E4" s="74" t="s">
        <v>404</v>
      </c>
      <c r="F4" s="47">
        <f t="shared" ref="F4:F19" si="0">SUM(G4:H4)</f>
        <v>208</v>
      </c>
      <c r="G4" s="48">
        <f t="shared" ref="G4:G19" si="1">J4+L4+N4+P4+R4+T4+V4</f>
        <v>0</v>
      </c>
      <c r="H4" s="48">
        <v>208</v>
      </c>
      <c r="I4" s="189"/>
      <c r="J4" s="51"/>
      <c r="K4" s="190"/>
      <c r="L4" s="51"/>
      <c r="M4" s="205"/>
      <c r="N4" s="51"/>
      <c r="O4" s="50"/>
      <c r="P4" s="51"/>
      <c r="Q4" s="50"/>
      <c r="R4" s="51"/>
      <c r="S4" s="50"/>
      <c r="T4" s="51"/>
      <c r="U4" s="50"/>
      <c r="V4" s="51"/>
    </row>
    <row r="5" spans="1:22" ht="12.75" customHeight="1" x14ac:dyDescent="0.2">
      <c r="A5" s="44">
        <v>2</v>
      </c>
      <c r="B5" s="45">
        <v>4</v>
      </c>
      <c r="C5" s="46" t="s">
        <v>58</v>
      </c>
      <c r="D5" s="46" t="s">
        <v>268</v>
      </c>
      <c r="E5" s="65" t="s">
        <v>81</v>
      </c>
      <c r="F5" s="47">
        <f t="shared" si="0"/>
        <v>120</v>
      </c>
      <c r="G5" s="48">
        <f t="shared" si="1"/>
        <v>0</v>
      </c>
      <c r="H5" s="48">
        <v>120</v>
      </c>
      <c r="I5" s="189"/>
      <c r="J5" s="51"/>
      <c r="K5" s="189"/>
      <c r="L5" s="51"/>
      <c r="M5" s="205"/>
      <c r="N5" s="51"/>
      <c r="O5" s="50"/>
      <c r="P5" s="51"/>
      <c r="Q5" s="50"/>
      <c r="R5" s="51"/>
      <c r="S5" s="50"/>
      <c r="T5" s="51"/>
      <c r="U5" s="50"/>
      <c r="V5" s="51"/>
    </row>
    <row r="6" spans="1:22" x14ac:dyDescent="0.2">
      <c r="A6" s="44">
        <v>3</v>
      </c>
      <c r="B6" s="45">
        <v>2</v>
      </c>
      <c r="C6" s="46" t="s">
        <v>60</v>
      </c>
      <c r="D6" s="46" t="s">
        <v>267</v>
      </c>
      <c r="E6" s="204" t="s">
        <v>87</v>
      </c>
      <c r="F6" s="47">
        <f t="shared" si="0"/>
        <v>109</v>
      </c>
      <c r="G6" s="48">
        <f t="shared" si="1"/>
        <v>0</v>
      </c>
      <c r="H6" s="48">
        <v>109</v>
      </c>
      <c r="I6" s="189"/>
      <c r="J6" s="51"/>
      <c r="K6" s="189"/>
      <c r="L6" s="51"/>
      <c r="M6" s="205"/>
      <c r="N6" s="51"/>
      <c r="O6" s="50"/>
      <c r="P6" s="51"/>
      <c r="Q6" s="50"/>
      <c r="R6" s="51"/>
      <c r="S6" s="50"/>
      <c r="T6" s="51"/>
      <c r="U6" s="50"/>
      <c r="V6" s="51"/>
    </row>
    <row r="7" spans="1:22" x14ac:dyDescent="0.2">
      <c r="A7" s="44">
        <v>4</v>
      </c>
      <c r="B7" s="45">
        <v>3</v>
      </c>
      <c r="C7" s="46" t="s">
        <v>59</v>
      </c>
      <c r="D7" s="46" t="s">
        <v>269</v>
      </c>
      <c r="E7" s="77" t="s">
        <v>97</v>
      </c>
      <c r="F7" s="47">
        <f t="shared" si="0"/>
        <v>83</v>
      </c>
      <c r="G7" s="48">
        <f t="shared" si="1"/>
        <v>0</v>
      </c>
      <c r="H7" s="48">
        <v>83</v>
      </c>
      <c r="I7" s="188"/>
      <c r="J7" s="51"/>
      <c r="K7" s="189"/>
      <c r="L7" s="51"/>
      <c r="M7" s="188"/>
      <c r="N7" s="51"/>
      <c r="O7" s="50"/>
      <c r="P7" s="51"/>
      <c r="Q7" s="50"/>
      <c r="R7" s="51"/>
      <c r="S7" s="50"/>
      <c r="T7" s="51"/>
      <c r="U7" s="50"/>
      <c r="V7" s="51"/>
    </row>
    <row r="8" spans="1:22" x14ac:dyDescent="0.2">
      <c r="A8" s="44">
        <v>5</v>
      </c>
      <c r="B8" s="45">
        <v>5</v>
      </c>
      <c r="C8" s="52" t="s">
        <v>63</v>
      </c>
      <c r="D8" s="52"/>
      <c r="E8" s="148"/>
      <c r="F8" s="47">
        <f t="shared" si="0"/>
        <v>2</v>
      </c>
      <c r="G8" s="48">
        <f t="shared" si="1"/>
        <v>0</v>
      </c>
      <c r="H8" s="48">
        <v>2</v>
      </c>
      <c r="I8" s="50"/>
      <c r="J8" s="51"/>
      <c r="K8" s="50"/>
      <c r="L8" s="51"/>
      <c r="M8" s="205"/>
      <c r="N8" s="51"/>
      <c r="O8" s="50"/>
      <c r="P8" s="51"/>
      <c r="Q8" s="50"/>
      <c r="R8" s="51"/>
      <c r="S8" s="50"/>
      <c r="T8" s="51"/>
      <c r="U8" s="50"/>
      <c r="V8" s="51"/>
    </row>
    <row r="9" spans="1:22" x14ac:dyDescent="0.2">
      <c r="A9" s="44">
        <v>6</v>
      </c>
      <c r="B9" s="45">
        <v>6</v>
      </c>
      <c r="C9" s="53" t="s">
        <v>61</v>
      </c>
      <c r="D9" s="53" t="s">
        <v>270</v>
      </c>
      <c r="E9" s="148" t="s">
        <v>104</v>
      </c>
      <c r="F9" s="47">
        <f t="shared" si="0"/>
        <v>0</v>
      </c>
      <c r="G9" s="48">
        <f t="shared" si="1"/>
        <v>0</v>
      </c>
      <c r="H9" s="48">
        <v>0</v>
      </c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</row>
    <row r="10" spans="1:22" x14ac:dyDescent="0.2">
      <c r="A10" s="44">
        <v>7</v>
      </c>
      <c r="B10" s="45">
        <v>7</v>
      </c>
      <c r="C10" s="46" t="s">
        <v>255</v>
      </c>
      <c r="D10" s="46" t="s">
        <v>271</v>
      </c>
      <c r="E10" s="65" t="s">
        <v>168</v>
      </c>
      <c r="F10" s="47">
        <f t="shared" si="0"/>
        <v>0</v>
      </c>
      <c r="G10" s="48">
        <f t="shared" si="1"/>
        <v>0</v>
      </c>
      <c r="H10" s="48">
        <v>0</v>
      </c>
      <c r="I10" s="50"/>
      <c r="J10" s="51"/>
      <c r="K10" s="50"/>
      <c r="L10" s="51"/>
      <c r="M10" s="50"/>
      <c r="N10" s="51"/>
      <c r="O10" s="50"/>
      <c r="P10" s="51"/>
      <c r="Q10" s="50"/>
      <c r="R10" s="51"/>
      <c r="S10" s="50"/>
      <c r="T10" s="51"/>
      <c r="U10" s="50"/>
      <c r="V10" s="51"/>
    </row>
    <row r="11" spans="1:22" x14ac:dyDescent="0.2">
      <c r="A11" s="44">
        <v>8</v>
      </c>
      <c r="B11" s="45">
        <v>8</v>
      </c>
      <c r="C11" s="46" t="s">
        <v>62</v>
      </c>
      <c r="D11" s="46"/>
      <c r="E11" s="65"/>
      <c r="F11" s="47">
        <f t="shared" si="0"/>
        <v>0</v>
      </c>
      <c r="G11" s="48">
        <f t="shared" si="1"/>
        <v>0</v>
      </c>
      <c r="H11" s="48">
        <v>0</v>
      </c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</row>
    <row r="12" spans="1:22" x14ac:dyDescent="0.2">
      <c r="A12" s="44">
        <v>9</v>
      </c>
      <c r="B12" s="45">
        <v>9</v>
      </c>
      <c r="C12" s="46" t="s">
        <v>64</v>
      </c>
      <c r="D12" s="46" t="s">
        <v>272</v>
      </c>
      <c r="E12" s="65" t="s">
        <v>90</v>
      </c>
      <c r="F12" s="47">
        <f t="shared" si="0"/>
        <v>0</v>
      </c>
      <c r="G12" s="48">
        <f t="shared" si="1"/>
        <v>0</v>
      </c>
      <c r="H12" s="48">
        <v>0</v>
      </c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</row>
    <row r="13" spans="1:22" x14ac:dyDescent="0.2">
      <c r="A13" s="44">
        <v>10</v>
      </c>
      <c r="B13" s="45">
        <v>10</v>
      </c>
      <c r="C13" s="46" t="s">
        <v>65</v>
      </c>
      <c r="D13" s="46"/>
      <c r="E13" s="65"/>
      <c r="F13" s="47">
        <f t="shared" si="0"/>
        <v>0</v>
      </c>
      <c r="G13" s="48">
        <f t="shared" si="1"/>
        <v>0</v>
      </c>
      <c r="H13" s="48">
        <v>0</v>
      </c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</row>
    <row r="14" spans="1:22" x14ac:dyDescent="0.2">
      <c r="A14" s="44">
        <v>11</v>
      </c>
      <c r="B14" s="45">
        <v>11</v>
      </c>
      <c r="C14" s="129" t="s">
        <v>66</v>
      </c>
      <c r="D14" s="46"/>
      <c r="E14" s="149"/>
      <c r="F14" s="47">
        <f t="shared" si="0"/>
        <v>0</v>
      </c>
      <c r="G14" s="48">
        <f t="shared" si="1"/>
        <v>0</v>
      </c>
      <c r="H14" s="48">
        <v>0</v>
      </c>
      <c r="I14" s="50"/>
      <c r="J14" s="51"/>
      <c r="K14" s="50"/>
      <c r="L14" s="51"/>
      <c r="M14" s="50"/>
      <c r="N14" s="51"/>
      <c r="O14" s="50"/>
      <c r="P14" s="51"/>
      <c r="Q14" s="50"/>
      <c r="R14" s="51"/>
      <c r="S14" s="50"/>
      <c r="T14" s="51"/>
      <c r="U14" s="50"/>
      <c r="V14" s="51"/>
    </row>
    <row r="15" spans="1:22" x14ac:dyDescent="0.2">
      <c r="A15" s="44">
        <v>12</v>
      </c>
      <c r="B15" s="45">
        <v>12</v>
      </c>
      <c r="C15" s="46" t="s">
        <v>67</v>
      </c>
      <c r="D15" s="46" t="s">
        <v>306</v>
      </c>
      <c r="E15" s="65" t="s">
        <v>102</v>
      </c>
      <c r="F15" s="47">
        <f t="shared" si="0"/>
        <v>0</v>
      </c>
      <c r="G15" s="48">
        <f t="shared" si="1"/>
        <v>0</v>
      </c>
      <c r="H15" s="48">
        <v>0</v>
      </c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</row>
    <row r="16" spans="1:22" x14ac:dyDescent="0.2">
      <c r="A16" s="44">
        <v>13</v>
      </c>
      <c r="B16" s="45">
        <v>13</v>
      </c>
      <c r="C16" s="53" t="s">
        <v>68</v>
      </c>
      <c r="D16" s="53" t="s">
        <v>307</v>
      </c>
      <c r="E16" s="148" t="s">
        <v>112</v>
      </c>
      <c r="F16" s="47">
        <f t="shared" si="0"/>
        <v>0</v>
      </c>
      <c r="G16" s="48">
        <f t="shared" si="1"/>
        <v>0</v>
      </c>
      <c r="H16" s="48">
        <v>0</v>
      </c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</row>
    <row r="17" spans="1:22" x14ac:dyDescent="0.2">
      <c r="A17" s="44">
        <v>14</v>
      </c>
      <c r="B17" s="45">
        <v>14</v>
      </c>
      <c r="C17" s="46" t="s">
        <v>69</v>
      </c>
      <c r="D17" s="46" t="s">
        <v>308</v>
      </c>
      <c r="E17" s="65" t="s">
        <v>143</v>
      </c>
      <c r="F17" s="47">
        <f t="shared" si="0"/>
        <v>0</v>
      </c>
      <c r="G17" s="48">
        <f t="shared" si="1"/>
        <v>0</v>
      </c>
      <c r="H17" s="48">
        <v>0</v>
      </c>
      <c r="I17" s="50"/>
      <c r="J17" s="51"/>
      <c r="K17" s="50"/>
      <c r="L17" s="51"/>
      <c r="M17" s="50"/>
      <c r="N17" s="51"/>
      <c r="O17" s="50"/>
      <c r="P17" s="51"/>
      <c r="Q17" s="50"/>
      <c r="R17" s="51"/>
      <c r="S17" s="50"/>
      <c r="T17" s="51"/>
      <c r="U17" s="50"/>
      <c r="V17" s="51"/>
    </row>
    <row r="18" spans="1:22" x14ac:dyDescent="0.2">
      <c r="A18" s="44">
        <v>15</v>
      </c>
      <c r="B18" s="45">
        <v>15</v>
      </c>
      <c r="C18" s="46" t="s">
        <v>309</v>
      </c>
      <c r="D18" s="46" t="s">
        <v>310</v>
      </c>
      <c r="E18" s="65" t="s">
        <v>305</v>
      </c>
      <c r="F18" s="47">
        <f t="shared" si="0"/>
        <v>0</v>
      </c>
      <c r="G18" s="48">
        <f t="shared" si="1"/>
        <v>0</v>
      </c>
      <c r="H18" s="48">
        <v>0</v>
      </c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</row>
    <row r="19" spans="1:22" x14ac:dyDescent="0.2">
      <c r="A19" s="44">
        <v>16</v>
      </c>
      <c r="B19" s="45">
        <v>16</v>
      </c>
      <c r="C19" s="46" t="s">
        <v>311</v>
      </c>
      <c r="D19" s="46" t="s">
        <v>312</v>
      </c>
      <c r="E19" s="65" t="s">
        <v>304</v>
      </c>
      <c r="F19" s="47">
        <f t="shared" si="0"/>
        <v>0</v>
      </c>
      <c r="G19" s="48">
        <f t="shared" si="1"/>
        <v>0</v>
      </c>
      <c r="H19" s="48">
        <v>0</v>
      </c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</row>
    <row r="20" spans="1:22" x14ac:dyDescent="0.2">
      <c r="B20"/>
      <c r="F20"/>
      <c r="G20"/>
      <c r="H20"/>
      <c r="I20">
        <f>COUNTA(I4:I16)</f>
        <v>0</v>
      </c>
      <c r="K20">
        <f>COUNTA(K4:K16)</f>
        <v>0</v>
      </c>
      <c r="M20">
        <f>COUNTA(M4:M16)</f>
        <v>0</v>
      </c>
      <c r="O20">
        <f>COUNTA(O4:O16)</f>
        <v>0</v>
      </c>
      <c r="Q20">
        <f>COUNTA(Q4:Q16)</f>
        <v>0</v>
      </c>
      <c r="S20">
        <f>COUNTA(S4:S16)</f>
        <v>0</v>
      </c>
      <c r="U20">
        <f>COUNTA(U4:U16)</f>
        <v>0</v>
      </c>
    </row>
    <row r="21" spans="1:22" x14ac:dyDescent="0.2">
      <c r="C21" s="113" t="s">
        <v>246</v>
      </c>
      <c r="D21" s="113"/>
      <c r="E21" s="113"/>
      <c r="F21" s="114"/>
      <c r="G21" s="114"/>
      <c r="H21" s="115" t="e">
        <f>SUM(I20:V20)/H22</f>
        <v>#DIV/0!</v>
      </c>
    </row>
    <row r="22" spans="1:22" x14ac:dyDescent="0.2">
      <c r="A22" s="33"/>
      <c r="B22" s="34"/>
      <c r="C22" s="113" t="s">
        <v>244</v>
      </c>
      <c r="D22" s="113"/>
      <c r="E22" s="113"/>
      <c r="F22" s="114"/>
      <c r="G22" s="114"/>
      <c r="H22" s="116">
        <f>COUNTIF(I20:V20,"&gt;0")</f>
        <v>0</v>
      </c>
      <c r="I22" s="34"/>
      <c r="J22" s="34"/>
      <c r="K22" s="34"/>
      <c r="L22" s="34"/>
      <c r="M22" s="35"/>
      <c r="N22" s="9"/>
    </row>
    <row r="23" spans="1:22" x14ac:dyDescent="0.2">
      <c r="C23" s="9"/>
      <c r="D23" s="9"/>
      <c r="E23" s="9"/>
      <c r="F23" s="55"/>
      <c r="G23" s="55"/>
      <c r="H23" s="56"/>
      <c r="I23" s="7"/>
    </row>
    <row r="24" spans="1:22" x14ac:dyDescent="0.2">
      <c r="A24" s="34" t="s">
        <v>161</v>
      </c>
      <c r="C24" s="9"/>
      <c r="D24" s="9"/>
      <c r="E24" s="9"/>
      <c r="F24" s="55"/>
      <c r="G24" s="55"/>
      <c r="H24" s="56"/>
      <c r="I24" s="7"/>
    </row>
    <row r="25" spans="1:22" x14ac:dyDescent="0.2">
      <c r="C25" s="9"/>
      <c r="D25" s="9"/>
      <c r="E25" s="9"/>
      <c r="F25" s="55"/>
      <c r="G25" s="55"/>
      <c r="H25" s="56"/>
      <c r="I25" s="7"/>
    </row>
    <row r="26" spans="1:22" x14ac:dyDescent="0.2">
      <c r="C26" s="9"/>
      <c r="D26" s="9"/>
      <c r="E26" s="9"/>
      <c r="F26" s="55"/>
      <c r="G26" s="55"/>
      <c r="H26" s="56"/>
      <c r="I26" s="7"/>
    </row>
    <row r="27" spans="1:22" x14ac:dyDescent="0.2">
      <c r="C27" s="9"/>
      <c r="D27" s="9"/>
      <c r="E27" s="9"/>
      <c r="F27" s="55"/>
      <c r="G27" s="55"/>
      <c r="H27" s="56"/>
      <c r="I27" s="7"/>
    </row>
    <row r="28" spans="1:22" x14ac:dyDescent="0.2">
      <c r="C28" s="111" t="s">
        <v>9</v>
      </c>
      <c r="D28" s="131"/>
      <c r="E28" s="131"/>
      <c r="F28" s="55"/>
      <c r="G28" s="111" t="s">
        <v>39</v>
      </c>
      <c r="H28" s="56"/>
      <c r="I28" s="117" t="s">
        <v>245</v>
      </c>
    </row>
    <row r="29" spans="1:22" x14ac:dyDescent="0.2">
      <c r="C29" s="104" t="s">
        <v>15</v>
      </c>
      <c r="D29" s="132"/>
      <c r="E29" s="132"/>
      <c r="F29" s="55"/>
      <c r="G29" s="104" t="s">
        <v>41</v>
      </c>
      <c r="H29" s="56"/>
      <c r="I29" s="118" t="s">
        <v>16</v>
      </c>
    </row>
    <row r="30" spans="1:22" x14ac:dyDescent="0.2">
      <c r="C30" s="105" t="s">
        <v>19</v>
      </c>
      <c r="D30" s="133"/>
      <c r="E30" s="133"/>
      <c r="F30" s="55"/>
      <c r="G30" s="105" t="s">
        <v>43</v>
      </c>
      <c r="H30" s="56"/>
      <c r="I30" s="119" t="s">
        <v>20</v>
      </c>
    </row>
    <row r="31" spans="1:22" x14ac:dyDescent="0.2">
      <c r="C31" s="106" t="s">
        <v>22</v>
      </c>
      <c r="D31" s="134"/>
      <c r="E31" s="134"/>
      <c r="F31" s="55"/>
      <c r="G31" s="106" t="s">
        <v>44</v>
      </c>
      <c r="H31" s="56"/>
      <c r="I31" s="120" t="s">
        <v>23</v>
      </c>
    </row>
    <row r="32" spans="1:22" x14ac:dyDescent="0.2">
      <c r="C32" s="107" t="s">
        <v>25</v>
      </c>
      <c r="D32" s="135"/>
      <c r="E32" s="135"/>
      <c r="F32" s="55"/>
      <c r="G32" s="107" t="s">
        <v>48</v>
      </c>
      <c r="H32" s="56"/>
      <c r="I32" s="121" t="s">
        <v>26</v>
      </c>
    </row>
    <row r="33" spans="1:9" x14ac:dyDescent="0.2">
      <c r="C33" s="109" t="s">
        <v>28</v>
      </c>
      <c r="D33" s="136"/>
      <c r="E33" s="136"/>
      <c r="F33" s="55"/>
      <c r="G33" s="55"/>
      <c r="H33" s="56"/>
      <c r="I33" s="7"/>
    </row>
    <row r="34" spans="1:9" x14ac:dyDescent="0.2">
      <c r="C34" s="110" t="s">
        <v>31</v>
      </c>
      <c r="D34" s="137"/>
      <c r="E34" s="137"/>
      <c r="I34" s="7"/>
    </row>
    <row r="35" spans="1:9" x14ac:dyDescent="0.2">
      <c r="I35" s="7"/>
    </row>
    <row r="36" spans="1:9" x14ac:dyDescent="0.2">
      <c r="I36" s="7"/>
    </row>
    <row r="37" spans="1:9" x14ac:dyDescent="0.2">
      <c r="I37" s="7"/>
    </row>
    <row r="38" spans="1:9" ht="33.75" x14ac:dyDescent="0.2">
      <c r="A38" s="41" t="s">
        <v>53</v>
      </c>
      <c r="B38" s="41" t="s">
        <v>54</v>
      </c>
      <c r="C38" s="42" t="s">
        <v>55</v>
      </c>
      <c r="D38" s="42"/>
      <c r="E38" s="42"/>
      <c r="F38" s="42" t="s">
        <v>56</v>
      </c>
      <c r="G38" s="43" t="s">
        <v>364</v>
      </c>
      <c r="H38" s="43" t="s">
        <v>395</v>
      </c>
      <c r="I38" s="7"/>
    </row>
    <row r="39" spans="1:9" x14ac:dyDescent="0.2">
      <c r="A39" s="44">
        <v>1</v>
      </c>
      <c r="B39" s="45">
        <v>1</v>
      </c>
      <c r="C39" s="46" t="s">
        <v>343</v>
      </c>
      <c r="D39" s="46" t="s">
        <v>342</v>
      </c>
      <c r="E39" s="46" t="s">
        <v>324</v>
      </c>
      <c r="F39" s="47">
        <v>616</v>
      </c>
      <c r="G39" s="48">
        <v>416</v>
      </c>
      <c r="H39" s="37">
        <f>G39/2</f>
        <v>208</v>
      </c>
    </row>
    <row r="40" spans="1:9" x14ac:dyDescent="0.2">
      <c r="A40" s="44">
        <v>2</v>
      </c>
      <c r="B40" s="45">
        <v>2</v>
      </c>
      <c r="C40" s="52" t="s">
        <v>60</v>
      </c>
      <c r="D40" s="52" t="s">
        <v>267</v>
      </c>
      <c r="E40" s="52" t="s">
        <v>87</v>
      </c>
      <c r="F40" s="47">
        <v>328</v>
      </c>
      <c r="G40" s="48">
        <v>218</v>
      </c>
      <c r="H40" s="37">
        <f>G40/2</f>
        <v>109</v>
      </c>
    </row>
    <row r="41" spans="1:9" x14ac:dyDescent="0.2">
      <c r="A41" s="44">
        <v>3</v>
      </c>
      <c r="B41" s="45">
        <v>3</v>
      </c>
      <c r="C41" s="46" t="s">
        <v>59</v>
      </c>
      <c r="D41" s="46" t="s">
        <v>269</v>
      </c>
      <c r="E41" s="46" t="s">
        <v>97</v>
      </c>
      <c r="F41" s="47">
        <v>251</v>
      </c>
      <c r="G41" s="48">
        <v>166</v>
      </c>
      <c r="H41" s="37">
        <f>G41/2</f>
        <v>83</v>
      </c>
    </row>
    <row r="42" spans="1:9" x14ac:dyDescent="0.2">
      <c r="A42" s="44">
        <v>4</v>
      </c>
      <c r="B42" s="45">
        <v>4</v>
      </c>
      <c r="C42" s="53" t="s">
        <v>58</v>
      </c>
      <c r="D42" s="53" t="s">
        <v>268</v>
      </c>
      <c r="E42" s="53" t="s">
        <v>81</v>
      </c>
      <c r="F42" s="47">
        <v>240</v>
      </c>
      <c r="G42" s="48">
        <v>240</v>
      </c>
      <c r="H42" s="37">
        <f>G42/2</f>
        <v>120</v>
      </c>
    </row>
    <row r="43" spans="1:9" x14ac:dyDescent="0.2">
      <c r="A43" s="44">
        <v>5</v>
      </c>
      <c r="B43" s="45">
        <v>7</v>
      </c>
      <c r="C43" s="52" t="s">
        <v>63</v>
      </c>
      <c r="D43" s="52"/>
      <c r="E43" s="52"/>
      <c r="F43" s="47">
        <v>4</v>
      </c>
      <c r="G43" s="48">
        <v>4</v>
      </c>
      <c r="H43" s="37">
        <f>G43/2</f>
        <v>2</v>
      </c>
    </row>
    <row r="44" spans="1:9" x14ac:dyDescent="0.2">
      <c r="A44" s="44">
        <v>6</v>
      </c>
      <c r="B44" s="45">
        <v>5</v>
      </c>
      <c r="C44" s="46" t="s">
        <v>61</v>
      </c>
      <c r="D44" s="46" t="s">
        <v>270</v>
      </c>
      <c r="E44" s="46" t="s">
        <v>104</v>
      </c>
      <c r="F44" s="47">
        <v>0</v>
      </c>
      <c r="G44" s="48">
        <v>0</v>
      </c>
    </row>
    <row r="45" spans="1:9" x14ac:dyDescent="0.2">
      <c r="A45" s="44">
        <v>7</v>
      </c>
      <c r="B45" s="45">
        <v>6</v>
      </c>
      <c r="C45" s="46" t="s">
        <v>255</v>
      </c>
      <c r="D45" s="46" t="s">
        <v>271</v>
      </c>
      <c r="E45" s="46" t="s">
        <v>168</v>
      </c>
      <c r="F45" s="47">
        <v>0</v>
      </c>
      <c r="G45" s="48">
        <v>0</v>
      </c>
    </row>
    <row r="46" spans="1:9" x14ac:dyDescent="0.2">
      <c r="A46" s="44">
        <v>8</v>
      </c>
      <c r="B46" s="45">
        <v>8</v>
      </c>
      <c r="C46" s="46" t="s">
        <v>62</v>
      </c>
      <c r="D46" s="46"/>
      <c r="E46" s="46"/>
      <c r="F46" s="47">
        <v>0</v>
      </c>
      <c r="G46" s="48">
        <v>0</v>
      </c>
    </row>
    <row r="47" spans="1:9" x14ac:dyDescent="0.2">
      <c r="A47" s="44">
        <v>9</v>
      </c>
      <c r="B47" s="45">
        <v>9</v>
      </c>
      <c r="C47" s="46" t="s">
        <v>64</v>
      </c>
      <c r="D47" s="46" t="s">
        <v>272</v>
      </c>
      <c r="E47" s="46" t="s">
        <v>90</v>
      </c>
      <c r="F47" s="47">
        <v>0</v>
      </c>
      <c r="G47" s="48">
        <v>0</v>
      </c>
    </row>
    <row r="48" spans="1:9" x14ac:dyDescent="0.2">
      <c r="A48" s="44">
        <v>10</v>
      </c>
      <c r="B48" s="45">
        <v>10</v>
      </c>
      <c r="C48" s="46" t="s">
        <v>65</v>
      </c>
      <c r="D48" s="46"/>
      <c r="E48" s="46"/>
      <c r="F48" s="47">
        <v>0</v>
      </c>
      <c r="G48" s="48">
        <v>0</v>
      </c>
    </row>
    <row r="49" spans="1:7" x14ac:dyDescent="0.2">
      <c r="A49" s="44">
        <v>11</v>
      </c>
      <c r="B49" s="45">
        <v>11</v>
      </c>
      <c r="C49" s="54" t="s">
        <v>66</v>
      </c>
      <c r="D49" s="54"/>
      <c r="E49" s="54"/>
      <c r="F49" s="47">
        <v>0</v>
      </c>
      <c r="G49" s="48">
        <v>0</v>
      </c>
    </row>
    <row r="50" spans="1:7" x14ac:dyDescent="0.2">
      <c r="A50" s="44">
        <v>12</v>
      </c>
      <c r="B50" s="45">
        <v>12</v>
      </c>
      <c r="C50" s="46" t="s">
        <v>67</v>
      </c>
      <c r="D50" s="46" t="s">
        <v>306</v>
      </c>
      <c r="E50" s="46" t="s">
        <v>102</v>
      </c>
      <c r="F50" s="47">
        <v>0</v>
      </c>
      <c r="G50" s="48">
        <v>0</v>
      </c>
    </row>
    <row r="51" spans="1:7" x14ac:dyDescent="0.2">
      <c r="A51" s="44">
        <v>13</v>
      </c>
      <c r="B51" s="45">
        <v>13</v>
      </c>
      <c r="C51" s="46" t="s">
        <v>68</v>
      </c>
      <c r="D51" s="46" t="s">
        <v>307</v>
      </c>
      <c r="E51" s="46" t="s">
        <v>112</v>
      </c>
      <c r="F51" s="47">
        <v>0</v>
      </c>
      <c r="G51" s="48">
        <v>0</v>
      </c>
    </row>
    <row r="52" spans="1:7" x14ac:dyDescent="0.2">
      <c r="A52">
        <v>14</v>
      </c>
      <c r="B52" s="36">
        <v>14</v>
      </c>
      <c r="C52" t="s">
        <v>69</v>
      </c>
      <c r="D52" t="s">
        <v>308</v>
      </c>
      <c r="E52" t="s">
        <v>143</v>
      </c>
      <c r="F52" s="36">
        <v>0</v>
      </c>
      <c r="G52" s="36">
        <v>0</v>
      </c>
    </row>
    <row r="53" spans="1:7" x14ac:dyDescent="0.2">
      <c r="A53">
        <v>15</v>
      </c>
      <c r="B53" s="36">
        <v>15</v>
      </c>
      <c r="C53" t="s">
        <v>309</v>
      </c>
      <c r="D53" t="s">
        <v>310</v>
      </c>
      <c r="E53" t="s">
        <v>305</v>
      </c>
      <c r="F53" s="36">
        <v>0</v>
      </c>
      <c r="G53" s="36">
        <v>0</v>
      </c>
    </row>
    <row r="54" spans="1:7" x14ac:dyDescent="0.2">
      <c r="A54">
        <v>16</v>
      </c>
      <c r="B54" s="36">
        <v>16</v>
      </c>
      <c r="C54" t="s">
        <v>311</v>
      </c>
      <c r="D54" t="s">
        <v>312</v>
      </c>
      <c r="E54" t="s">
        <v>304</v>
      </c>
      <c r="F54" s="36">
        <v>0</v>
      </c>
      <c r="G54" s="36">
        <v>0</v>
      </c>
    </row>
  </sheetData>
  <sheetProtection selectLockedCells="1" selectUnlockedCells="1"/>
  <mergeCells count="8">
    <mergeCell ref="S3:T3"/>
    <mergeCell ref="U3:V3"/>
    <mergeCell ref="A1:H2"/>
    <mergeCell ref="I3:J3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3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4.42578125" style="57" customWidth="1"/>
    <col min="2" max="2" width="4.42578125" style="58" customWidth="1"/>
    <col min="3" max="3" width="22" style="57" bestFit="1" customWidth="1"/>
    <col min="4" max="4" width="9.28515625" style="57" customWidth="1"/>
    <col min="5" max="5" width="7.85546875" style="59" customWidth="1"/>
    <col min="6" max="6" width="6.7109375" style="58" customWidth="1"/>
    <col min="7" max="7" width="7.140625" style="58" customWidth="1"/>
    <col min="8" max="9" width="8" style="58" customWidth="1"/>
    <col min="10" max="10" width="6.28515625" style="60" customWidth="1"/>
    <col min="11" max="11" width="7.85546875" style="60" customWidth="1"/>
    <col min="12" max="12" width="6.28515625" style="60" customWidth="1"/>
    <col min="13" max="13" width="7.85546875" style="60" customWidth="1"/>
    <col min="14" max="14" width="6.28515625" style="60" customWidth="1"/>
    <col min="15" max="15" width="7.85546875" style="60" customWidth="1"/>
    <col min="16" max="16" width="6.28515625" style="60" customWidth="1"/>
    <col min="17" max="17" width="7.85546875" style="1" customWidth="1"/>
    <col min="18" max="18" width="6.28515625" style="1" customWidth="1"/>
    <col min="19" max="19" width="7.85546875" style="1" customWidth="1"/>
    <col min="20" max="20" width="6.28515625" style="1" customWidth="1"/>
    <col min="21" max="21" width="7.85546875" style="1" customWidth="1"/>
    <col min="22" max="22" width="6.28515625" style="1" customWidth="1"/>
    <col min="23" max="23" width="16" style="1" customWidth="1"/>
    <col min="24" max="24" width="6.28515625" style="1" customWidth="1"/>
    <col min="25" max="25" width="7.85546875" style="1" customWidth="1"/>
    <col min="26" max="26" width="6.28515625" style="1" customWidth="1"/>
    <col min="27" max="27" width="7.85546875" style="1" customWidth="1"/>
    <col min="28" max="28" width="6.28515625" style="60" customWidth="1"/>
    <col min="29" max="29" width="7.85546875" style="1" customWidth="1"/>
    <col min="30" max="30" width="6.28515625" style="60" customWidth="1"/>
    <col min="31" max="31" width="8.28515625" style="1" customWidth="1"/>
    <col min="32" max="32" width="6.28515625" style="60" customWidth="1"/>
    <col min="33" max="33" width="7.85546875" style="1" customWidth="1"/>
    <col min="34" max="34" width="6.28515625" style="60" customWidth="1"/>
    <col min="35" max="35" width="7.85546875" style="61" bestFit="1" customWidth="1"/>
    <col min="36" max="36" width="6.28515625" style="9" customWidth="1"/>
    <col min="37" max="52" width="6.28515625" customWidth="1"/>
    <col min="53" max="58" width="6.7109375" customWidth="1"/>
  </cols>
  <sheetData>
    <row r="1" spans="1:58" s="1" customFormat="1" ht="15.75" customHeight="1" x14ac:dyDescent="0.2">
      <c r="A1" s="283" t="s">
        <v>70</v>
      </c>
      <c r="B1" s="283"/>
      <c r="C1" s="283"/>
      <c r="D1" s="283"/>
      <c r="E1" s="283"/>
      <c r="F1" s="283"/>
      <c r="G1" s="283"/>
      <c r="H1" s="28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  <c r="Y1" s="38" t="s">
        <v>51</v>
      </c>
      <c r="Z1" s="38" t="s">
        <v>52</v>
      </c>
      <c r="AA1" s="38" t="s">
        <v>51</v>
      </c>
      <c r="AB1" s="38" t="s">
        <v>52</v>
      </c>
      <c r="AC1" s="38" t="s">
        <v>51</v>
      </c>
      <c r="AD1" s="38" t="s">
        <v>52</v>
      </c>
      <c r="AE1" s="38" t="s">
        <v>51</v>
      </c>
      <c r="AF1" s="38" t="s">
        <v>52</v>
      </c>
      <c r="AG1" s="38" t="s">
        <v>51</v>
      </c>
      <c r="AH1" s="38" t="s">
        <v>52</v>
      </c>
      <c r="AI1" s="38" t="s">
        <v>51</v>
      </c>
      <c r="AJ1" s="38" t="s">
        <v>52</v>
      </c>
      <c r="AK1" s="38" t="s">
        <v>51</v>
      </c>
      <c r="AL1" s="38" t="s">
        <v>52</v>
      </c>
      <c r="AM1" s="38" t="s">
        <v>51</v>
      </c>
      <c r="AN1" s="38" t="s">
        <v>52</v>
      </c>
      <c r="AO1" s="38" t="s">
        <v>51</v>
      </c>
      <c r="AP1" s="38" t="s">
        <v>52</v>
      </c>
      <c r="AQ1" s="38" t="s">
        <v>51</v>
      </c>
      <c r="AR1" s="38" t="s">
        <v>52</v>
      </c>
      <c r="AS1" s="38" t="s">
        <v>51</v>
      </c>
      <c r="AT1" s="38" t="s">
        <v>52</v>
      </c>
      <c r="AU1" s="38" t="s">
        <v>51</v>
      </c>
      <c r="AV1" s="38" t="s">
        <v>52</v>
      </c>
      <c r="AW1" s="38" t="s">
        <v>51</v>
      </c>
      <c r="AX1" s="38" t="s">
        <v>52</v>
      </c>
      <c r="AY1" s="38" t="s">
        <v>51</v>
      </c>
      <c r="AZ1" s="38" t="s">
        <v>52</v>
      </c>
      <c r="BA1" s="38" t="s">
        <v>51</v>
      </c>
      <c r="BB1" s="38" t="s">
        <v>52</v>
      </c>
      <c r="BC1" s="38" t="s">
        <v>51</v>
      </c>
      <c r="BD1" s="38" t="s">
        <v>52</v>
      </c>
      <c r="BE1" s="38" t="s">
        <v>51</v>
      </c>
      <c r="BF1" s="38" t="s">
        <v>52</v>
      </c>
    </row>
    <row r="2" spans="1:58" s="1" customFormat="1" ht="15.75" customHeight="1" x14ac:dyDescent="0.2">
      <c r="A2" s="283"/>
      <c r="B2" s="283"/>
      <c r="C2" s="283"/>
      <c r="D2" s="283"/>
      <c r="E2" s="283"/>
      <c r="F2" s="283"/>
      <c r="G2" s="283"/>
      <c r="H2" s="283"/>
      <c r="I2" s="142">
        <v>12</v>
      </c>
      <c r="J2" s="39">
        <v>0.8</v>
      </c>
      <c r="K2" s="38">
        <v>18</v>
      </c>
      <c r="L2" s="39">
        <v>1</v>
      </c>
      <c r="M2" s="38">
        <v>13</v>
      </c>
      <c r="N2" s="39">
        <v>0.8</v>
      </c>
      <c r="O2" s="38">
        <v>19</v>
      </c>
      <c r="P2" s="39">
        <v>1</v>
      </c>
      <c r="Q2" s="38">
        <v>16</v>
      </c>
      <c r="R2" s="39">
        <v>1</v>
      </c>
      <c r="S2" s="38">
        <v>9</v>
      </c>
      <c r="T2" s="39">
        <v>0.8</v>
      </c>
      <c r="U2" s="38"/>
      <c r="V2" s="39"/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  <c r="AK2" s="40"/>
      <c r="AL2" s="39"/>
      <c r="AM2" s="40"/>
      <c r="AN2" s="40"/>
      <c r="AO2" s="40"/>
      <c r="AP2" s="40"/>
      <c r="AQ2" s="40"/>
      <c r="AR2" s="39"/>
      <c r="AS2" s="40"/>
      <c r="AT2" s="39"/>
      <c r="AU2" s="40"/>
      <c r="AV2" s="39"/>
      <c r="AW2" s="40"/>
      <c r="AX2" s="39"/>
      <c r="AY2" s="40"/>
      <c r="AZ2" s="39"/>
      <c r="BA2" s="40"/>
      <c r="BB2" s="39"/>
      <c r="BC2" s="40"/>
      <c r="BD2" s="39"/>
      <c r="BE2" s="40"/>
      <c r="BF2" s="39"/>
    </row>
    <row r="3" spans="1:58" ht="30" customHeight="1" x14ac:dyDescent="0.2">
      <c r="A3" s="41" t="s">
        <v>53</v>
      </c>
      <c r="B3" s="41" t="s">
        <v>54</v>
      </c>
      <c r="C3" s="62" t="s">
        <v>71</v>
      </c>
      <c r="D3" s="62" t="s">
        <v>169</v>
      </c>
      <c r="E3" s="62" t="s">
        <v>72</v>
      </c>
      <c r="F3" s="62" t="s">
        <v>56</v>
      </c>
      <c r="G3" s="43" t="s">
        <v>396</v>
      </c>
      <c r="H3" s="43" t="s">
        <v>395</v>
      </c>
      <c r="I3" s="282" t="s">
        <v>398</v>
      </c>
      <c r="J3" s="282"/>
      <c r="K3" s="282" t="s">
        <v>401</v>
      </c>
      <c r="L3" s="282"/>
      <c r="M3" s="282" t="s">
        <v>403</v>
      </c>
      <c r="N3" s="282"/>
      <c r="O3" s="282" t="s">
        <v>405</v>
      </c>
      <c r="P3" s="282"/>
      <c r="Q3" s="282" t="s">
        <v>407</v>
      </c>
      <c r="R3" s="282"/>
      <c r="S3" s="282" t="s">
        <v>410</v>
      </c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</row>
    <row r="4" spans="1:58" x14ac:dyDescent="0.2">
      <c r="A4" s="63">
        <v>1</v>
      </c>
      <c r="B4" s="192">
        <v>1</v>
      </c>
      <c r="C4" s="70" t="s">
        <v>80</v>
      </c>
      <c r="D4" s="70" t="s">
        <v>170</v>
      </c>
      <c r="E4" s="72" t="s">
        <v>77</v>
      </c>
      <c r="F4" s="47">
        <f>G4+H4</f>
        <v>780</v>
      </c>
      <c r="G4" s="66">
        <f>J4+L4+N4+P4+R4+T4+V4+X4+Z4+AB4+AD4+AF4+AH4+AJ4+AL4</f>
        <v>304</v>
      </c>
      <c r="H4" s="201">
        <v>476</v>
      </c>
      <c r="I4" s="188"/>
      <c r="J4" s="51"/>
      <c r="K4" s="111" t="s">
        <v>9</v>
      </c>
      <c r="L4" s="51">
        <v>100</v>
      </c>
      <c r="M4" s="104" t="s">
        <v>15</v>
      </c>
      <c r="N4" s="51">
        <v>64</v>
      </c>
      <c r="O4" s="111" t="s">
        <v>9</v>
      </c>
      <c r="P4" s="51">
        <v>100</v>
      </c>
      <c r="Q4" s="105" t="s">
        <v>19</v>
      </c>
      <c r="R4" s="51">
        <v>40</v>
      </c>
      <c r="S4" s="205"/>
      <c r="T4" s="51"/>
      <c r="U4" s="205"/>
      <c r="V4" s="51"/>
      <c r="W4" s="190"/>
      <c r="X4" s="51"/>
      <c r="Y4" s="205"/>
      <c r="Z4" s="51"/>
      <c r="AA4" s="188"/>
      <c r="AB4" s="51"/>
      <c r="AC4" s="188"/>
      <c r="AD4" s="51"/>
      <c r="AE4" s="188"/>
      <c r="AF4" s="51"/>
      <c r="AG4" s="205"/>
      <c r="AH4" s="51"/>
      <c r="AI4" s="188"/>
      <c r="AJ4" s="67"/>
      <c r="AK4" s="50"/>
      <c r="AL4" s="67"/>
      <c r="AM4" s="50"/>
      <c r="AN4" s="51"/>
      <c r="AO4" s="50"/>
      <c r="AP4" s="51"/>
      <c r="AQ4" s="50"/>
      <c r="AR4" s="51"/>
      <c r="AS4" s="50"/>
      <c r="AT4" s="51"/>
      <c r="AU4" s="50"/>
      <c r="AV4" s="51"/>
      <c r="AW4" s="50"/>
      <c r="AX4" s="51"/>
      <c r="AY4" s="50"/>
      <c r="AZ4" s="51"/>
      <c r="BA4" s="50"/>
      <c r="BB4" s="51"/>
      <c r="BC4" s="50"/>
      <c r="BD4" s="51"/>
      <c r="BE4" s="50"/>
      <c r="BF4" s="51"/>
    </row>
    <row r="5" spans="1:58" x14ac:dyDescent="0.2">
      <c r="A5" s="63">
        <v>2</v>
      </c>
      <c r="B5" s="192">
        <v>2</v>
      </c>
      <c r="C5" s="70" t="s">
        <v>85</v>
      </c>
      <c r="D5" s="70" t="s">
        <v>180</v>
      </c>
      <c r="E5" s="73" t="s">
        <v>404</v>
      </c>
      <c r="F5" s="47">
        <f>G5+H5</f>
        <v>702</v>
      </c>
      <c r="G5" s="66">
        <f>J5+L5+N5+P5+R5+T5+V5+X5+Z5+AB5+AD5+AF5+AH5+AJ5+AL5</f>
        <v>204</v>
      </c>
      <c r="H5" s="201">
        <v>498</v>
      </c>
      <c r="I5" s="188"/>
      <c r="J5" s="51"/>
      <c r="K5" s="105" t="s">
        <v>19</v>
      </c>
      <c r="L5" s="51">
        <v>40</v>
      </c>
      <c r="M5" s="111" t="s">
        <v>9</v>
      </c>
      <c r="N5" s="51">
        <v>80</v>
      </c>
      <c r="O5" s="106" t="s">
        <v>22</v>
      </c>
      <c r="P5" s="51">
        <v>20</v>
      </c>
      <c r="Q5" s="188"/>
      <c r="R5" s="51"/>
      <c r="S5" s="104" t="s">
        <v>15</v>
      </c>
      <c r="T5" s="51">
        <v>64</v>
      </c>
      <c r="U5" s="188"/>
      <c r="V5" s="51"/>
      <c r="W5" s="190"/>
      <c r="X5" s="51"/>
      <c r="Y5" s="188"/>
      <c r="Z5" s="51"/>
      <c r="AA5" s="205"/>
      <c r="AB5" s="51"/>
      <c r="AC5" s="188"/>
      <c r="AD5" s="51"/>
      <c r="AE5" s="188"/>
      <c r="AF5" s="67"/>
      <c r="AG5" s="188"/>
      <c r="AH5" s="51"/>
      <c r="AI5" s="188"/>
      <c r="AJ5" s="67"/>
      <c r="AK5" s="50"/>
      <c r="AL5" s="67"/>
      <c r="AM5" s="50"/>
      <c r="AN5" s="51"/>
      <c r="AO5" s="50"/>
      <c r="AP5" s="51"/>
      <c r="AQ5" s="50"/>
      <c r="AR5" s="51"/>
      <c r="AS5" s="50"/>
      <c r="AT5" s="51"/>
      <c r="AU5" s="50"/>
      <c r="AV5" s="51"/>
      <c r="AW5" s="50"/>
      <c r="AX5" s="51"/>
      <c r="AY5" s="50"/>
      <c r="AZ5" s="51"/>
      <c r="BA5" s="50"/>
      <c r="BB5" s="51"/>
      <c r="BC5" s="50"/>
      <c r="BD5" s="51"/>
      <c r="BE5" s="50"/>
      <c r="BF5" s="51"/>
    </row>
    <row r="6" spans="1:58" x14ac:dyDescent="0.2">
      <c r="A6" s="63">
        <v>3</v>
      </c>
      <c r="B6" s="192">
        <v>3</v>
      </c>
      <c r="C6" s="70" t="s">
        <v>84</v>
      </c>
      <c r="D6" s="70" t="s">
        <v>175</v>
      </c>
      <c r="E6" s="72" t="s">
        <v>81</v>
      </c>
      <c r="F6" s="47">
        <f>G6+H6</f>
        <v>578</v>
      </c>
      <c r="G6" s="66">
        <f>J6+L6+N6+P6+R6+T6+V6+X6+Z6+AB6+AD6+AF6+AH6+AJ6+AL6</f>
        <v>290</v>
      </c>
      <c r="H6" s="202">
        <v>288</v>
      </c>
      <c r="I6" s="111" t="s">
        <v>9</v>
      </c>
      <c r="J6" s="51">
        <v>80</v>
      </c>
      <c r="K6" s="104" t="s">
        <v>15</v>
      </c>
      <c r="L6" s="51">
        <v>80</v>
      </c>
      <c r="M6" s="106" t="s">
        <v>22</v>
      </c>
      <c r="N6" s="51">
        <v>16</v>
      </c>
      <c r="O6" s="107" t="s">
        <v>25</v>
      </c>
      <c r="P6" s="51">
        <v>14</v>
      </c>
      <c r="Q6" s="111" t="s">
        <v>9</v>
      </c>
      <c r="R6" s="51">
        <v>100</v>
      </c>
      <c r="S6" s="188"/>
      <c r="T6" s="51"/>
      <c r="U6" s="188"/>
      <c r="V6" s="51"/>
      <c r="W6" s="189"/>
      <c r="X6" s="51"/>
      <c r="Y6" s="188"/>
      <c r="Z6" s="51"/>
      <c r="AA6" s="188"/>
      <c r="AB6" s="51"/>
      <c r="AC6" s="188"/>
      <c r="AD6" s="51"/>
      <c r="AE6" s="188"/>
      <c r="AF6" s="67"/>
      <c r="AG6" s="188"/>
      <c r="AH6" s="51"/>
      <c r="AI6" s="188"/>
      <c r="AJ6" s="51"/>
      <c r="AK6" s="50"/>
      <c r="AL6" s="67"/>
      <c r="AM6" s="50"/>
      <c r="AN6" s="51"/>
      <c r="AO6" s="50"/>
      <c r="AP6" s="51"/>
      <c r="AQ6" s="50"/>
      <c r="AR6" s="51"/>
      <c r="AS6" s="50"/>
      <c r="AT6" s="51"/>
      <c r="AU6" s="50"/>
      <c r="AV6" s="51"/>
      <c r="AW6" s="50"/>
      <c r="AX6" s="51"/>
      <c r="AY6" s="50"/>
      <c r="AZ6" s="51"/>
      <c r="BA6" s="50"/>
      <c r="BB6" s="51"/>
      <c r="BC6" s="50"/>
      <c r="BD6" s="51"/>
      <c r="BE6" s="50"/>
      <c r="BF6" s="51"/>
    </row>
    <row r="7" spans="1:58" ht="12.75" customHeight="1" x14ac:dyDescent="0.2">
      <c r="A7" s="63">
        <v>4</v>
      </c>
      <c r="B7" s="192">
        <v>4</v>
      </c>
      <c r="C7" s="63" t="s">
        <v>82</v>
      </c>
      <c r="D7" s="70" t="s">
        <v>171</v>
      </c>
      <c r="E7" s="74" t="s">
        <v>83</v>
      </c>
      <c r="F7" s="47">
        <f>G7+H7</f>
        <v>474.5</v>
      </c>
      <c r="G7" s="66">
        <f>J7+L7+N7+P7+R7+T7+V7+X7+Z7+AB7+AD7+AF7+AH7+AJ7+AL7</f>
        <v>164</v>
      </c>
      <c r="H7" s="201">
        <v>310.5</v>
      </c>
      <c r="I7" s="105" t="s">
        <v>19</v>
      </c>
      <c r="J7" s="51">
        <v>32</v>
      </c>
      <c r="K7" s="105" t="s">
        <v>19</v>
      </c>
      <c r="L7" s="51">
        <v>40</v>
      </c>
      <c r="M7" s="105" t="s">
        <v>19</v>
      </c>
      <c r="N7" s="51">
        <v>32</v>
      </c>
      <c r="O7" s="106" t="s">
        <v>22</v>
      </c>
      <c r="P7" s="51">
        <v>20</v>
      </c>
      <c r="Q7" s="105" t="s">
        <v>19</v>
      </c>
      <c r="R7" s="51">
        <v>40</v>
      </c>
      <c r="S7" s="188"/>
      <c r="T7" s="51"/>
      <c r="U7" s="205"/>
      <c r="V7" s="51"/>
      <c r="W7" s="190"/>
      <c r="X7" s="51"/>
      <c r="Y7" s="188"/>
      <c r="Z7" s="51"/>
      <c r="AA7" s="188"/>
      <c r="AB7" s="51"/>
      <c r="AC7" s="188"/>
      <c r="AD7" s="51"/>
      <c r="AE7" s="188"/>
      <c r="AF7" s="67"/>
      <c r="AG7" s="188"/>
      <c r="AH7" s="51"/>
      <c r="AI7" s="205"/>
      <c r="AJ7" s="51"/>
      <c r="AK7" s="50"/>
      <c r="AL7" s="67"/>
      <c r="AM7" s="50"/>
      <c r="AN7" s="51"/>
      <c r="AO7" s="50"/>
      <c r="AP7" s="51"/>
      <c r="AQ7" s="50"/>
      <c r="AR7" s="51"/>
      <c r="AS7" s="50"/>
      <c r="AT7" s="51"/>
      <c r="AU7" s="50"/>
      <c r="AV7" s="51"/>
      <c r="AW7" s="50"/>
      <c r="AX7" s="51"/>
      <c r="AY7" s="50"/>
      <c r="AZ7" s="51"/>
      <c r="BA7" s="50"/>
      <c r="BB7" s="51"/>
      <c r="BC7" s="50"/>
      <c r="BD7" s="51"/>
      <c r="BE7" s="50"/>
      <c r="BF7" s="51"/>
    </row>
    <row r="8" spans="1:58" x14ac:dyDescent="0.2">
      <c r="A8" s="63">
        <v>5</v>
      </c>
      <c r="B8" s="192">
        <v>5</v>
      </c>
      <c r="C8" s="64" t="s">
        <v>86</v>
      </c>
      <c r="D8" s="70" t="s">
        <v>179</v>
      </c>
      <c r="E8" s="203" t="s">
        <v>81</v>
      </c>
      <c r="F8" s="47">
        <f>G8+H8</f>
        <v>437</v>
      </c>
      <c r="G8" s="66">
        <f>J8+L8+N8+P8+R8+T8+V8+X8+Z8+AB8+AD8+AF8+AH8+AJ8+AL8</f>
        <v>148</v>
      </c>
      <c r="H8" s="201">
        <v>289</v>
      </c>
      <c r="I8" s="104" t="s">
        <v>15</v>
      </c>
      <c r="J8" s="51">
        <v>64</v>
      </c>
      <c r="K8" s="109" t="s">
        <v>28</v>
      </c>
      <c r="L8" s="51">
        <v>8</v>
      </c>
      <c r="M8" s="106" t="s">
        <v>22</v>
      </c>
      <c r="N8" s="51">
        <v>16</v>
      </c>
      <c r="O8" s="105" t="s">
        <v>19</v>
      </c>
      <c r="P8" s="51">
        <v>40</v>
      </c>
      <c r="Q8" s="106" t="s">
        <v>22</v>
      </c>
      <c r="R8" s="51">
        <v>20</v>
      </c>
      <c r="S8" s="205"/>
      <c r="T8" s="51"/>
      <c r="U8" s="188"/>
      <c r="V8" s="51"/>
      <c r="W8" s="189"/>
      <c r="X8" s="51"/>
      <c r="Y8" s="188"/>
      <c r="Z8" s="51"/>
      <c r="AA8" s="205"/>
      <c r="AB8" s="51"/>
      <c r="AC8" s="188"/>
      <c r="AD8" s="51"/>
      <c r="AE8" s="188"/>
      <c r="AF8" s="67"/>
      <c r="AG8" s="188"/>
      <c r="AH8" s="51"/>
      <c r="AI8" s="188"/>
      <c r="AJ8" s="67"/>
      <c r="AK8" s="50"/>
      <c r="AL8" s="67"/>
      <c r="AM8" s="50"/>
      <c r="AN8" s="51"/>
      <c r="AO8" s="50"/>
      <c r="AP8" s="51"/>
      <c r="AQ8" s="50"/>
      <c r="AR8" s="51"/>
      <c r="AS8" s="50"/>
      <c r="AT8" s="51"/>
      <c r="AU8" s="50"/>
      <c r="AV8" s="51"/>
      <c r="AW8" s="50"/>
      <c r="AX8" s="51"/>
      <c r="AY8" s="50"/>
      <c r="AZ8" s="51"/>
      <c r="BA8" s="50"/>
      <c r="BB8" s="51"/>
      <c r="BC8" s="50"/>
      <c r="BD8" s="51"/>
      <c r="BE8" s="50"/>
      <c r="BF8" s="51"/>
    </row>
    <row r="9" spans="1:58" x14ac:dyDescent="0.2">
      <c r="A9" s="63">
        <v>6</v>
      </c>
      <c r="B9" s="192">
        <v>7</v>
      </c>
      <c r="C9" s="64" t="s">
        <v>93</v>
      </c>
      <c r="D9" s="70" t="s">
        <v>185</v>
      </c>
      <c r="E9" s="74" t="s">
        <v>87</v>
      </c>
      <c r="F9" s="47">
        <f>G9+H9</f>
        <v>317.7</v>
      </c>
      <c r="G9" s="66">
        <f>J9+L9+N9+P9+R9+T9+V9+X9+Z9+AB9+AD9+AF9+AH9+AJ9+AL9</f>
        <v>111.2</v>
      </c>
      <c r="H9" s="201">
        <v>206.5</v>
      </c>
      <c r="I9" s="105" t="s">
        <v>19</v>
      </c>
      <c r="J9" s="51">
        <v>32</v>
      </c>
      <c r="K9" s="107" t="s">
        <v>25</v>
      </c>
      <c r="L9" s="51">
        <v>14</v>
      </c>
      <c r="M9" s="107" t="s">
        <v>25</v>
      </c>
      <c r="N9" s="51">
        <v>11.2</v>
      </c>
      <c r="O9" s="105" t="s">
        <v>19</v>
      </c>
      <c r="P9" s="51">
        <v>40</v>
      </c>
      <c r="Q9" s="107" t="s">
        <v>25</v>
      </c>
      <c r="R9" s="51">
        <v>14</v>
      </c>
      <c r="S9" s="205"/>
      <c r="T9" s="51"/>
      <c r="U9" s="188"/>
      <c r="V9" s="51"/>
      <c r="W9" s="190"/>
      <c r="X9" s="51"/>
      <c r="Y9" s="205"/>
      <c r="Z9" s="51"/>
      <c r="AA9" s="188"/>
      <c r="AB9" s="51"/>
      <c r="AC9" s="205"/>
      <c r="AD9" s="51"/>
      <c r="AE9" s="205"/>
      <c r="AF9" s="51"/>
      <c r="AG9" s="188"/>
      <c r="AH9" s="51"/>
      <c r="AI9" s="188"/>
      <c r="AJ9" s="51"/>
      <c r="AK9" s="50"/>
      <c r="AL9" s="67"/>
      <c r="AM9" s="50"/>
      <c r="AN9" s="51"/>
      <c r="AO9" s="50"/>
      <c r="AP9" s="51"/>
      <c r="AQ9" s="50"/>
      <c r="AR9" s="51"/>
      <c r="AS9" s="50"/>
      <c r="AT9" s="51"/>
      <c r="AU9" s="50"/>
      <c r="AV9" s="51"/>
      <c r="AW9" s="50"/>
      <c r="AX9" s="51"/>
      <c r="AY9" s="50"/>
      <c r="AZ9" s="51"/>
      <c r="BA9" s="50"/>
      <c r="BB9" s="51"/>
      <c r="BC9" s="50"/>
      <c r="BD9" s="51"/>
      <c r="BE9" s="50"/>
      <c r="BF9" s="51"/>
    </row>
    <row r="10" spans="1:58" x14ac:dyDescent="0.2">
      <c r="A10" s="63">
        <v>7</v>
      </c>
      <c r="B10" s="192">
        <v>6</v>
      </c>
      <c r="C10" s="64" t="s">
        <v>73</v>
      </c>
      <c r="D10" s="70" t="s">
        <v>173</v>
      </c>
      <c r="E10" s="204" t="s">
        <v>404</v>
      </c>
      <c r="F10" s="47">
        <f>G10+H10</f>
        <v>277.5</v>
      </c>
      <c r="G10" s="66">
        <f>J10+L10+N10+P10+R10+T10+V10+X10+Z10+AB10+AD10+AF10+AH10+AJ10+AL10</f>
        <v>0</v>
      </c>
      <c r="H10" s="202">
        <v>277.5</v>
      </c>
      <c r="I10" s="188"/>
      <c r="J10" s="51"/>
      <c r="K10" s="188"/>
      <c r="L10" s="51"/>
      <c r="M10" s="188"/>
      <c r="N10" s="51"/>
      <c r="O10" s="188"/>
      <c r="P10" s="51"/>
      <c r="Q10" s="188"/>
      <c r="R10" s="51"/>
      <c r="S10" s="188"/>
      <c r="T10" s="51"/>
      <c r="U10" s="188"/>
      <c r="V10" s="51"/>
      <c r="W10" s="189"/>
      <c r="X10" s="51"/>
      <c r="Y10" s="188"/>
      <c r="Z10" s="51"/>
      <c r="AA10" s="205"/>
      <c r="AB10" s="51"/>
      <c r="AC10" s="188"/>
      <c r="AD10" s="51"/>
      <c r="AE10" s="188"/>
      <c r="AF10" s="67"/>
      <c r="AG10" s="188"/>
      <c r="AH10" s="51"/>
      <c r="AI10" s="188"/>
      <c r="AJ10" s="51"/>
      <c r="AK10" s="50"/>
      <c r="AL10" s="67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50"/>
      <c r="BF10" s="51"/>
    </row>
    <row r="11" spans="1:58" x14ac:dyDescent="0.2">
      <c r="A11" s="63">
        <v>8</v>
      </c>
      <c r="B11" s="192">
        <v>8</v>
      </c>
      <c r="C11" s="64" t="s">
        <v>235</v>
      </c>
      <c r="D11" s="70" t="s">
        <v>274</v>
      </c>
      <c r="E11" s="79" t="s">
        <v>404</v>
      </c>
      <c r="F11" s="47">
        <f>G11+H11</f>
        <v>276.2</v>
      </c>
      <c r="G11" s="66">
        <f>J11+L11+N11+P11+R11+T11+V11+X11+Z11+AB11+AD11+AF11+AH11+AJ11+AL11</f>
        <v>59.2</v>
      </c>
      <c r="H11" s="202">
        <v>217</v>
      </c>
      <c r="I11" s="107" t="s">
        <v>25</v>
      </c>
      <c r="J11" s="51">
        <v>11.2</v>
      </c>
      <c r="K11" s="109" t="s">
        <v>28</v>
      </c>
      <c r="L11" s="51">
        <v>8</v>
      </c>
      <c r="M11" s="106" t="s">
        <v>22</v>
      </c>
      <c r="N11" s="51">
        <v>16</v>
      </c>
      <c r="O11" s="109" t="s">
        <v>28</v>
      </c>
      <c r="P11" s="51">
        <v>8</v>
      </c>
      <c r="Q11" s="188"/>
      <c r="R11" s="51"/>
      <c r="S11" s="106" t="s">
        <v>22</v>
      </c>
      <c r="T11" s="51">
        <v>16</v>
      </c>
      <c r="U11" s="188"/>
      <c r="V11" s="51"/>
      <c r="W11" s="189"/>
      <c r="X11" s="51"/>
      <c r="Y11" s="188"/>
      <c r="Z11" s="51"/>
      <c r="AA11" s="188"/>
      <c r="AB11" s="51"/>
      <c r="AC11" s="188"/>
      <c r="AD11" s="51"/>
      <c r="AE11" s="188"/>
      <c r="AF11" s="67"/>
      <c r="AG11" s="188"/>
      <c r="AH11" s="51"/>
      <c r="AI11" s="188"/>
      <c r="AJ11" s="51"/>
      <c r="AK11" s="50"/>
      <c r="AL11" s="67"/>
      <c r="AM11" s="50"/>
      <c r="AN11" s="51"/>
      <c r="AO11" s="50"/>
      <c r="AP11" s="51"/>
      <c r="AQ11" s="50"/>
      <c r="AR11" s="51"/>
      <c r="AS11" s="50"/>
      <c r="AT11" s="51"/>
      <c r="AU11" s="50"/>
      <c r="AV11" s="51"/>
      <c r="AW11" s="50"/>
      <c r="AX11" s="51"/>
      <c r="AY11" s="50"/>
      <c r="AZ11" s="51"/>
      <c r="BA11" s="50"/>
      <c r="BB11" s="51"/>
      <c r="BC11" s="50"/>
      <c r="BD11" s="51"/>
      <c r="BE11" s="50"/>
      <c r="BF11" s="51"/>
    </row>
    <row r="12" spans="1:58" x14ac:dyDescent="0.2">
      <c r="A12" s="63">
        <v>9</v>
      </c>
      <c r="B12" s="192">
        <v>11</v>
      </c>
      <c r="C12" s="64" t="s">
        <v>76</v>
      </c>
      <c r="D12" s="70" t="s">
        <v>172</v>
      </c>
      <c r="E12" s="74" t="s">
        <v>402</v>
      </c>
      <c r="F12" s="47">
        <f>G12+H12</f>
        <v>273</v>
      </c>
      <c r="G12" s="66">
        <f>J12+L12+N12+P12+R12+T12+V12+X12+Z12+AB12+AD12+AF12+AH12+AJ12+AL12</f>
        <v>80</v>
      </c>
      <c r="H12" s="201">
        <v>193</v>
      </c>
      <c r="I12" s="188"/>
      <c r="J12" s="51"/>
      <c r="K12" s="205"/>
      <c r="L12" s="51"/>
      <c r="M12" s="188"/>
      <c r="N12" s="51"/>
      <c r="O12" s="205"/>
      <c r="P12" s="51"/>
      <c r="Q12" s="188"/>
      <c r="R12" s="51"/>
      <c r="S12" s="111" t="s">
        <v>9</v>
      </c>
      <c r="T12" s="51">
        <v>80</v>
      </c>
      <c r="U12" s="188"/>
      <c r="V12" s="51"/>
      <c r="W12" s="189"/>
      <c r="X12" s="51"/>
      <c r="Y12" s="188"/>
      <c r="Z12" s="51"/>
      <c r="AA12" s="188"/>
      <c r="AB12" s="51"/>
      <c r="AC12" s="188"/>
      <c r="AD12" s="51"/>
      <c r="AE12" s="188"/>
      <c r="AF12" s="67"/>
      <c r="AG12" s="188"/>
      <c r="AH12" s="51"/>
      <c r="AI12" s="188"/>
      <c r="AJ12" s="67"/>
      <c r="AK12" s="50"/>
      <c r="AL12" s="67"/>
      <c r="AM12" s="50"/>
      <c r="AN12" s="51"/>
      <c r="AO12" s="50"/>
      <c r="AP12" s="51"/>
      <c r="AQ12" s="50"/>
      <c r="AR12" s="51"/>
      <c r="AS12" s="50"/>
      <c r="AT12" s="51"/>
      <c r="AU12" s="50"/>
      <c r="AV12" s="51"/>
      <c r="AW12" s="50"/>
      <c r="AX12" s="51"/>
      <c r="AY12" s="50"/>
      <c r="AZ12" s="51"/>
      <c r="BA12" s="50"/>
      <c r="BB12" s="51"/>
      <c r="BC12" s="50"/>
      <c r="BD12" s="51"/>
      <c r="BE12" s="50"/>
      <c r="BF12" s="51"/>
    </row>
    <row r="13" spans="1:58" x14ac:dyDescent="0.2">
      <c r="A13" s="63">
        <v>10</v>
      </c>
      <c r="B13" s="192">
        <v>13</v>
      </c>
      <c r="C13" s="64" t="s">
        <v>98</v>
      </c>
      <c r="D13" s="70" t="s">
        <v>181</v>
      </c>
      <c r="E13" s="74" t="s">
        <v>87</v>
      </c>
      <c r="F13" s="47">
        <f>G13+H13</f>
        <v>232.2</v>
      </c>
      <c r="G13" s="66">
        <f>J13+L13+N13+P13+R13+T13+V13+X13+Z13+AB13+AD13+AF13+AH13+AJ13+AL13</f>
        <v>87.2</v>
      </c>
      <c r="H13" s="201">
        <v>145</v>
      </c>
      <c r="I13" s="107" t="s">
        <v>25</v>
      </c>
      <c r="J13" s="51">
        <v>11.2</v>
      </c>
      <c r="K13" s="106" t="s">
        <v>22</v>
      </c>
      <c r="L13" s="51">
        <v>20</v>
      </c>
      <c r="M13" s="106" t="s">
        <v>22</v>
      </c>
      <c r="N13" s="51">
        <v>16</v>
      </c>
      <c r="O13" s="106" t="s">
        <v>22</v>
      </c>
      <c r="P13" s="51">
        <v>20</v>
      </c>
      <c r="Q13" s="106" t="s">
        <v>22</v>
      </c>
      <c r="R13" s="51">
        <v>20</v>
      </c>
      <c r="S13" s="205"/>
      <c r="T13" s="51"/>
      <c r="U13" s="188"/>
      <c r="V13" s="51"/>
      <c r="W13" s="189"/>
      <c r="X13" s="51"/>
      <c r="Y13" s="188"/>
      <c r="Z13" s="51"/>
      <c r="AA13" s="188"/>
      <c r="AB13" s="51"/>
      <c r="AC13" s="188"/>
      <c r="AD13" s="51"/>
      <c r="AE13" s="188"/>
      <c r="AF13" s="51"/>
      <c r="AG13" s="188"/>
      <c r="AH13" s="51"/>
      <c r="AI13" s="205"/>
      <c r="AJ13" s="67"/>
      <c r="AK13" s="50"/>
      <c r="AL13" s="67"/>
      <c r="AM13" s="50"/>
      <c r="AN13" s="51"/>
      <c r="AO13" s="50"/>
      <c r="AP13" s="51"/>
      <c r="AQ13" s="50"/>
      <c r="AR13" s="51"/>
      <c r="AS13" s="50"/>
      <c r="AT13" s="51"/>
      <c r="AU13" s="50"/>
      <c r="AV13" s="51"/>
      <c r="AW13" s="50"/>
      <c r="AX13" s="51"/>
      <c r="AY13" s="50"/>
      <c r="AZ13" s="51"/>
      <c r="BA13" s="50"/>
      <c r="BB13" s="51"/>
      <c r="BC13" s="50"/>
      <c r="BD13" s="51"/>
      <c r="BE13" s="50"/>
      <c r="BF13" s="51"/>
    </row>
    <row r="14" spans="1:58" x14ac:dyDescent="0.2">
      <c r="A14" s="63">
        <v>11</v>
      </c>
      <c r="B14" s="192">
        <v>10</v>
      </c>
      <c r="C14" s="63" t="s">
        <v>96</v>
      </c>
      <c r="D14" s="70" t="s">
        <v>187</v>
      </c>
      <c r="E14" s="203" t="s">
        <v>81</v>
      </c>
      <c r="F14" s="47">
        <f>G14+H14</f>
        <v>232</v>
      </c>
      <c r="G14" s="66">
        <f>J14+L14+N14+P14+R14+T14+V14+X14+Z14+AB14+AD14+AF14+AH14+AJ14+AL14</f>
        <v>44.4</v>
      </c>
      <c r="H14" s="202">
        <v>187.6</v>
      </c>
      <c r="I14" s="107" t="s">
        <v>25</v>
      </c>
      <c r="J14" s="51">
        <v>11.2</v>
      </c>
      <c r="K14" s="109" t="s">
        <v>28</v>
      </c>
      <c r="L14" s="51">
        <v>8</v>
      </c>
      <c r="M14" s="107" t="s">
        <v>25</v>
      </c>
      <c r="N14" s="51">
        <v>11.2</v>
      </c>
      <c r="O14" s="188"/>
      <c r="P14" s="51"/>
      <c r="Q14" s="107" t="s">
        <v>25</v>
      </c>
      <c r="R14" s="51">
        <v>14</v>
      </c>
      <c r="S14" s="188"/>
      <c r="T14" s="51"/>
      <c r="U14" s="188"/>
      <c r="V14" s="51"/>
      <c r="W14" s="190"/>
      <c r="X14" s="51"/>
      <c r="Y14" s="188"/>
      <c r="Z14" s="51"/>
      <c r="AA14" s="188"/>
      <c r="AB14" s="51"/>
      <c r="AC14" s="188"/>
      <c r="AD14" s="51"/>
      <c r="AE14" s="188"/>
      <c r="AF14" s="51"/>
      <c r="AG14" s="188"/>
      <c r="AH14" s="51"/>
      <c r="AI14" s="188"/>
      <c r="AJ14" s="51"/>
      <c r="AK14" s="50"/>
      <c r="AL14" s="67"/>
      <c r="AM14" s="50"/>
      <c r="AN14" s="51"/>
      <c r="AO14" s="50"/>
      <c r="AP14" s="51"/>
      <c r="AQ14" s="50"/>
      <c r="AR14" s="51"/>
      <c r="AS14" s="50"/>
      <c r="AT14" s="51"/>
      <c r="AU14" s="50"/>
      <c r="AV14" s="51"/>
      <c r="AW14" s="50"/>
      <c r="AX14" s="51"/>
      <c r="AY14" s="50"/>
      <c r="AZ14" s="51"/>
      <c r="BA14" s="50"/>
      <c r="BB14" s="51"/>
      <c r="BC14" s="50"/>
      <c r="BD14" s="51"/>
      <c r="BE14" s="50"/>
      <c r="BF14" s="51"/>
    </row>
    <row r="15" spans="1:58" x14ac:dyDescent="0.2">
      <c r="A15" s="63">
        <v>12</v>
      </c>
      <c r="B15" s="192">
        <v>16</v>
      </c>
      <c r="C15" s="63" t="s">
        <v>78</v>
      </c>
      <c r="D15" s="70" t="s">
        <v>174</v>
      </c>
      <c r="E15" s="74" t="s">
        <v>402</v>
      </c>
      <c r="F15" s="47">
        <f>G15+H15</f>
        <v>228</v>
      </c>
      <c r="G15" s="66">
        <f>J15+L15+N15+P15+R15+T15+V15+X15+Z15+AB15+AD15+AF15+AH15+AJ15+AL15</f>
        <v>80</v>
      </c>
      <c r="H15" s="201">
        <v>148</v>
      </c>
      <c r="I15" s="188"/>
      <c r="J15" s="51"/>
      <c r="K15" s="205"/>
      <c r="L15" s="51"/>
      <c r="M15" s="188"/>
      <c r="N15" s="51"/>
      <c r="O15" s="188"/>
      <c r="P15" s="51"/>
      <c r="Q15" s="104" t="s">
        <v>15</v>
      </c>
      <c r="R15" s="51">
        <v>80</v>
      </c>
      <c r="S15" s="188"/>
      <c r="T15" s="51"/>
      <c r="U15" s="188"/>
      <c r="V15" s="51"/>
      <c r="W15" s="190"/>
      <c r="X15" s="51"/>
      <c r="Y15" s="188"/>
      <c r="Z15" s="51"/>
      <c r="AA15" s="188"/>
      <c r="AB15" s="51"/>
      <c r="AC15" s="188"/>
      <c r="AD15" s="51"/>
      <c r="AE15" s="188"/>
      <c r="AF15" s="67"/>
      <c r="AG15" s="188"/>
      <c r="AH15" s="51"/>
      <c r="AI15" s="188"/>
      <c r="AJ15" s="51"/>
      <c r="AK15" s="50"/>
      <c r="AL15" s="67"/>
      <c r="AM15" s="50"/>
      <c r="AN15" s="51"/>
      <c r="AO15" s="50"/>
      <c r="AP15" s="51"/>
      <c r="AQ15" s="50"/>
      <c r="AR15" s="51"/>
      <c r="AS15" s="50"/>
      <c r="AT15" s="51"/>
      <c r="AU15" s="50"/>
      <c r="AV15" s="51"/>
      <c r="AW15" s="50"/>
      <c r="AX15" s="51"/>
      <c r="AY15" s="50"/>
      <c r="AZ15" s="51"/>
      <c r="BA15" s="50"/>
      <c r="BB15" s="51"/>
      <c r="BC15" s="50"/>
      <c r="BD15" s="51"/>
      <c r="BE15" s="50"/>
      <c r="BF15" s="51"/>
    </row>
    <row r="16" spans="1:58" x14ac:dyDescent="0.2">
      <c r="A16" s="63">
        <v>13</v>
      </c>
      <c r="B16" s="192">
        <v>9</v>
      </c>
      <c r="C16" s="64" t="s">
        <v>95</v>
      </c>
      <c r="D16" s="70" t="s">
        <v>188</v>
      </c>
      <c r="E16" s="74" t="s">
        <v>87</v>
      </c>
      <c r="F16" s="47">
        <f>G16+H16</f>
        <v>221</v>
      </c>
      <c r="G16" s="66">
        <f>J16+L16+N16+P16+R16+T16+V16+X16+Z16+AB16+AD16+AF16+AH16+AJ16+AL16</f>
        <v>22</v>
      </c>
      <c r="H16" s="201">
        <v>199</v>
      </c>
      <c r="I16" s="188"/>
      <c r="J16" s="51"/>
      <c r="K16" s="109" t="s">
        <v>28</v>
      </c>
      <c r="L16" s="51">
        <v>8</v>
      </c>
      <c r="M16" s="188"/>
      <c r="N16" s="51"/>
      <c r="O16" s="188"/>
      <c r="P16" s="51"/>
      <c r="Q16" s="107" t="s">
        <v>25</v>
      </c>
      <c r="R16" s="51">
        <v>14</v>
      </c>
      <c r="S16" s="188"/>
      <c r="T16" s="51"/>
      <c r="U16" s="188"/>
      <c r="V16" s="51"/>
      <c r="W16" s="190"/>
      <c r="X16" s="51"/>
      <c r="Y16" s="205"/>
      <c r="Z16" s="51"/>
      <c r="AA16" s="205"/>
      <c r="AB16" s="51"/>
      <c r="AC16" s="188"/>
      <c r="AD16" s="51"/>
      <c r="AE16" s="188"/>
      <c r="AF16" s="51"/>
      <c r="AG16" s="188"/>
      <c r="AH16" s="51"/>
      <c r="AI16" s="205"/>
      <c r="AJ16" s="67"/>
      <c r="AK16" s="50"/>
      <c r="AL16" s="67"/>
      <c r="AM16" s="50"/>
      <c r="AN16" s="51"/>
      <c r="AO16" s="50"/>
      <c r="AP16" s="51"/>
      <c r="AQ16" s="50"/>
      <c r="AR16" s="51"/>
      <c r="AS16" s="50"/>
      <c r="AT16" s="51"/>
      <c r="AU16" s="50"/>
      <c r="AV16" s="51"/>
      <c r="AW16" s="50"/>
      <c r="AX16" s="51"/>
      <c r="AY16" s="50"/>
      <c r="AZ16" s="51"/>
      <c r="BA16" s="50"/>
      <c r="BB16" s="51"/>
      <c r="BC16" s="50"/>
      <c r="BD16" s="51"/>
      <c r="BE16" s="50"/>
      <c r="BF16" s="51"/>
    </row>
    <row r="17" spans="1:58" x14ac:dyDescent="0.2">
      <c r="A17" s="63">
        <v>14</v>
      </c>
      <c r="B17" s="192">
        <v>12</v>
      </c>
      <c r="C17" s="64" t="s">
        <v>103</v>
      </c>
      <c r="D17" s="70" t="s">
        <v>186</v>
      </c>
      <c r="E17" s="74" t="s">
        <v>87</v>
      </c>
      <c r="F17" s="47">
        <f>G17+H17</f>
        <v>218.7</v>
      </c>
      <c r="G17" s="66">
        <f>J17+L17+N17+P17+R17+T17+V17+X17+Z17+AB17+AD17+AF17+AH17+AJ17+AL17</f>
        <v>63.2</v>
      </c>
      <c r="H17" s="201">
        <v>155.5</v>
      </c>
      <c r="I17" s="106" t="s">
        <v>22</v>
      </c>
      <c r="J17" s="51">
        <v>16</v>
      </c>
      <c r="K17" s="109" t="s">
        <v>28</v>
      </c>
      <c r="L17" s="51">
        <v>8</v>
      </c>
      <c r="M17" s="107" t="s">
        <v>25</v>
      </c>
      <c r="N17" s="51">
        <v>11.2</v>
      </c>
      <c r="O17" s="109" t="s">
        <v>28</v>
      </c>
      <c r="P17" s="51">
        <v>8</v>
      </c>
      <c r="Q17" s="106" t="s">
        <v>22</v>
      </c>
      <c r="R17" s="51">
        <v>20</v>
      </c>
      <c r="S17" s="205"/>
      <c r="T17" s="51"/>
      <c r="U17" s="188"/>
      <c r="V17" s="51"/>
      <c r="W17" s="189"/>
      <c r="X17" s="51"/>
      <c r="Y17" s="188"/>
      <c r="Z17" s="51"/>
      <c r="AA17" s="205"/>
      <c r="AB17" s="51"/>
      <c r="AC17" s="188"/>
      <c r="AD17" s="51"/>
      <c r="AE17" s="188"/>
      <c r="AF17" s="51"/>
      <c r="AG17" s="188"/>
      <c r="AH17" s="51"/>
      <c r="AI17" s="205"/>
      <c r="AJ17" s="67"/>
      <c r="AK17" s="50"/>
      <c r="AL17" s="67"/>
      <c r="AM17" s="50"/>
      <c r="AN17" s="51"/>
      <c r="AO17" s="50"/>
      <c r="AP17" s="51"/>
      <c r="AQ17" s="50"/>
      <c r="AR17" s="51"/>
      <c r="AS17" s="50"/>
      <c r="AT17" s="51"/>
      <c r="AU17" s="50"/>
      <c r="AV17" s="51"/>
      <c r="AW17" s="50"/>
      <c r="AX17" s="51"/>
      <c r="AY17" s="50"/>
      <c r="AZ17" s="51"/>
      <c r="BA17" s="50"/>
      <c r="BB17" s="51"/>
      <c r="BC17" s="50"/>
      <c r="BD17" s="51"/>
      <c r="BE17" s="50"/>
      <c r="BF17" s="51"/>
    </row>
    <row r="18" spans="1:58" ht="12.75" customHeight="1" x14ac:dyDescent="0.2">
      <c r="A18" s="63">
        <v>15</v>
      </c>
      <c r="B18" s="192">
        <v>14</v>
      </c>
      <c r="C18" s="64" t="s">
        <v>234</v>
      </c>
      <c r="D18" s="70" t="s">
        <v>273</v>
      </c>
      <c r="E18" s="203" t="s">
        <v>404</v>
      </c>
      <c r="F18" s="47">
        <f>G18+H18</f>
        <v>210.7</v>
      </c>
      <c r="G18" s="66">
        <f>J18+L18+N18+P18+R18+T18+V18+X18+Z18+AB18+AD18+AF18+AH18+AJ18+AL18</f>
        <v>55.2</v>
      </c>
      <c r="H18" s="202">
        <v>155.5</v>
      </c>
      <c r="I18" s="188"/>
      <c r="J18" s="51"/>
      <c r="K18" s="109" t="s">
        <v>28</v>
      </c>
      <c r="L18" s="51">
        <v>8</v>
      </c>
      <c r="M18" s="107" t="s">
        <v>25</v>
      </c>
      <c r="N18" s="51">
        <v>11.2</v>
      </c>
      <c r="O18" s="106" t="s">
        <v>22</v>
      </c>
      <c r="P18" s="51">
        <v>20</v>
      </c>
      <c r="Q18" s="188"/>
      <c r="R18" s="51"/>
      <c r="S18" s="106" t="s">
        <v>22</v>
      </c>
      <c r="T18" s="51">
        <v>16</v>
      </c>
      <c r="U18" s="188"/>
      <c r="V18" s="51"/>
      <c r="W18" s="190"/>
      <c r="X18" s="51"/>
      <c r="Y18" s="188"/>
      <c r="Z18" s="51"/>
      <c r="AA18" s="188"/>
      <c r="AB18" s="51"/>
      <c r="AC18" s="205"/>
      <c r="AD18" s="51"/>
      <c r="AE18" s="188"/>
      <c r="AF18" s="67"/>
      <c r="AG18" s="188"/>
      <c r="AH18" s="51"/>
      <c r="AI18" s="188"/>
      <c r="AJ18" s="67"/>
      <c r="AK18" s="50"/>
      <c r="AL18" s="67"/>
      <c r="AM18" s="50"/>
      <c r="AN18" s="51"/>
      <c r="AO18" s="50"/>
      <c r="AP18" s="51"/>
      <c r="AQ18" s="50"/>
      <c r="AR18" s="51"/>
      <c r="AS18" s="50"/>
      <c r="AT18" s="51"/>
      <c r="AU18" s="50"/>
      <c r="AV18" s="51"/>
      <c r="AW18" s="50"/>
      <c r="AX18" s="51"/>
      <c r="AY18" s="50"/>
      <c r="AZ18" s="51"/>
      <c r="BA18" s="50"/>
      <c r="BB18" s="51"/>
      <c r="BC18" s="50"/>
      <c r="BD18" s="51"/>
      <c r="BE18" s="50"/>
      <c r="BF18" s="51"/>
    </row>
    <row r="19" spans="1:58" x14ac:dyDescent="0.2">
      <c r="A19" s="63">
        <v>16</v>
      </c>
      <c r="B19" s="192">
        <v>15</v>
      </c>
      <c r="C19" s="64" t="s">
        <v>165</v>
      </c>
      <c r="D19" s="70" t="s">
        <v>212</v>
      </c>
      <c r="E19" s="204" t="s">
        <v>404</v>
      </c>
      <c r="F19" s="47">
        <f>G19+H19</f>
        <v>183.3</v>
      </c>
      <c r="G19" s="66">
        <f>J19+L19+N19+P19+R19+T19+V19+X19+Z19+AB19+AD19+AF19+AH19+AJ19+AL19</f>
        <v>49.2</v>
      </c>
      <c r="H19" s="201">
        <v>134.1</v>
      </c>
      <c r="I19" s="107" t="s">
        <v>25</v>
      </c>
      <c r="J19" s="51">
        <v>11.2</v>
      </c>
      <c r="K19" s="107" t="s">
        <v>25</v>
      </c>
      <c r="L19" s="51">
        <v>14</v>
      </c>
      <c r="M19" s="188"/>
      <c r="N19" s="51"/>
      <c r="O19" s="109" t="s">
        <v>28</v>
      </c>
      <c r="P19" s="51">
        <v>8</v>
      </c>
      <c r="Q19" s="188"/>
      <c r="R19" s="51"/>
      <c r="S19" s="106" t="s">
        <v>22</v>
      </c>
      <c r="T19" s="51">
        <v>16</v>
      </c>
      <c r="U19" s="188"/>
      <c r="V19" s="51"/>
      <c r="W19" s="189"/>
      <c r="X19" s="51"/>
      <c r="Y19" s="188"/>
      <c r="Z19" s="51"/>
      <c r="AA19" s="188"/>
      <c r="AB19" s="51"/>
      <c r="AC19" s="188"/>
      <c r="AD19" s="51"/>
      <c r="AE19" s="188"/>
      <c r="AF19" s="51"/>
      <c r="AG19" s="188"/>
      <c r="AH19" s="51"/>
      <c r="AI19" s="205"/>
      <c r="AJ19" s="67"/>
      <c r="AK19" s="50"/>
      <c r="AL19" s="67"/>
      <c r="AM19" s="50"/>
      <c r="AN19" s="51"/>
      <c r="AO19" s="50"/>
      <c r="AP19" s="51"/>
      <c r="AQ19" s="50"/>
      <c r="AR19" s="51"/>
      <c r="AS19" s="50"/>
      <c r="AT19" s="51"/>
      <c r="AU19" s="50"/>
      <c r="AV19" s="51"/>
      <c r="AW19" s="50"/>
      <c r="AX19" s="51"/>
      <c r="AY19" s="50"/>
      <c r="AZ19" s="51"/>
      <c r="BA19" s="50"/>
      <c r="BB19" s="51"/>
      <c r="BC19" s="50"/>
      <c r="BD19" s="51"/>
      <c r="BE19" s="50"/>
      <c r="BF19" s="51"/>
    </row>
    <row r="20" spans="1:58" x14ac:dyDescent="0.2">
      <c r="A20" s="63">
        <v>17</v>
      </c>
      <c r="B20" s="192">
        <v>19</v>
      </c>
      <c r="C20" s="70" t="s">
        <v>92</v>
      </c>
      <c r="D20" s="70" t="s">
        <v>189</v>
      </c>
      <c r="E20" s="77" t="s">
        <v>90</v>
      </c>
      <c r="F20" s="47">
        <f>G20+H20</f>
        <v>151</v>
      </c>
      <c r="G20" s="66">
        <f>J20+L20+N20+P20+R20+T20+V20+X20+Z20+AB20+AD20+AF20+AH20+AJ20+AL20</f>
        <v>32</v>
      </c>
      <c r="H20" s="201">
        <v>119</v>
      </c>
      <c r="I20" s="188"/>
      <c r="J20" s="51"/>
      <c r="K20" s="205"/>
      <c r="L20" s="51"/>
      <c r="M20" s="239"/>
      <c r="N20" s="51"/>
      <c r="O20" s="188"/>
      <c r="P20" s="51"/>
      <c r="Q20" s="188"/>
      <c r="R20" s="51"/>
      <c r="S20" s="105" t="s">
        <v>19</v>
      </c>
      <c r="T20" s="51">
        <v>32</v>
      </c>
      <c r="U20" s="205"/>
      <c r="V20" s="51"/>
      <c r="W20" s="189"/>
      <c r="X20" s="51"/>
      <c r="Y20" s="188"/>
      <c r="Z20" s="51"/>
      <c r="AA20" s="205"/>
      <c r="AB20" s="51"/>
      <c r="AC20" s="188"/>
      <c r="AD20" s="51"/>
      <c r="AE20" s="188"/>
      <c r="AF20" s="51"/>
      <c r="AG20" s="188"/>
      <c r="AH20" s="51"/>
      <c r="AI20" s="188"/>
      <c r="AJ20" s="67"/>
      <c r="AK20" s="50"/>
      <c r="AL20" s="67"/>
      <c r="AM20" s="50"/>
      <c r="AN20" s="51"/>
      <c r="AO20" s="50"/>
      <c r="AP20" s="51"/>
      <c r="AQ20" s="50"/>
      <c r="AR20" s="51"/>
      <c r="AS20" s="50"/>
      <c r="AT20" s="51"/>
      <c r="AU20" s="50"/>
      <c r="AV20" s="51"/>
      <c r="AW20" s="50"/>
      <c r="AX20" s="51"/>
      <c r="AY20" s="50"/>
      <c r="AZ20" s="51"/>
      <c r="BA20" s="50"/>
      <c r="BB20" s="51"/>
      <c r="BC20" s="50"/>
      <c r="BD20" s="51"/>
      <c r="BE20" s="50"/>
      <c r="BF20" s="51"/>
    </row>
    <row r="21" spans="1:58" x14ac:dyDescent="0.2">
      <c r="A21" s="63">
        <v>18</v>
      </c>
      <c r="B21" s="192">
        <v>18</v>
      </c>
      <c r="C21" s="64" t="s">
        <v>113</v>
      </c>
      <c r="D21" s="70" t="s">
        <v>198</v>
      </c>
      <c r="E21" s="77" t="s">
        <v>97</v>
      </c>
      <c r="F21" s="47">
        <f>G21+H21</f>
        <v>148</v>
      </c>
      <c r="G21" s="66">
        <f>J21+L21+N21+P21+R21+T21+V21+X21+Z21+AB21+AD21+AF21+AH21+AJ21+AL21</f>
        <v>14</v>
      </c>
      <c r="H21" s="201">
        <v>134</v>
      </c>
      <c r="I21" s="201"/>
      <c r="J21" s="51"/>
      <c r="K21" s="205"/>
      <c r="L21" s="51"/>
      <c r="M21" s="205"/>
      <c r="N21" s="51"/>
      <c r="O21" s="188"/>
      <c r="P21" s="51"/>
      <c r="Q21" s="107" t="s">
        <v>25</v>
      </c>
      <c r="R21" s="51">
        <v>14</v>
      </c>
      <c r="S21" s="188"/>
      <c r="T21" s="51"/>
      <c r="U21" s="188"/>
      <c r="V21" s="51"/>
      <c r="W21" s="189"/>
      <c r="X21" s="51"/>
      <c r="Y21" s="188"/>
      <c r="Z21" s="51"/>
      <c r="AA21" s="188"/>
      <c r="AB21" s="51"/>
      <c r="AC21" s="188"/>
      <c r="AD21" s="51"/>
      <c r="AE21" s="188"/>
      <c r="AF21" s="67"/>
      <c r="AG21" s="188"/>
      <c r="AH21" s="51"/>
      <c r="AI21" s="188"/>
      <c r="AJ21" s="67"/>
      <c r="AK21" s="50"/>
      <c r="AL21" s="67"/>
      <c r="AM21" s="50"/>
      <c r="AN21" s="51"/>
      <c r="AO21" s="50"/>
      <c r="AP21" s="51"/>
      <c r="AQ21" s="50"/>
      <c r="AR21" s="51"/>
      <c r="AS21" s="50"/>
      <c r="AT21" s="51"/>
      <c r="AU21" s="50"/>
      <c r="AV21" s="51"/>
      <c r="AW21" s="50"/>
      <c r="AX21" s="51"/>
      <c r="AY21" s="50"/>
      <c r="AZ21" s="51"/>
      <c r="BA21" s="50"/>
      <c r="BB21" s="51"/>
      <c r="BC21" s="50"/>
      <c r="BD21" s="51"/>
      <c r="BE21" s="50"/>
      <c r="BF21" s="51"/>
    </row>
    <row r="22" spans="1:58" x14ac:dyDescent="0.2">
      <c r="A22" s="63">
        <v>19</v>
      </c>
      <c r="B22" s="192">
        <v>17</v>
      </c>
      <c r="C22" s="64" t="s">
        <v>120</v>
      </c>
      <c r="D22" s="70" t="s">
        <v>206</v>
      </c>
      <c r="E22" s="74" t="s">
        <v>121</v>
      </c>
      <c r="F22" s="47">
        <f>G22+H22</f>
        <v>147</v>
      </c>
      <c r="G22" s="66">
        <f>J22+L22+N22+P22+R22+T22+V22+X22+Z22+AB22+AD22+AF22+AH22+AJ22+AL22</f>
        <v>0</v>
      </c>
      <c r="H22" s="201">
        <v>147</v>
      </c>
      <c r="I22" s="201"/>
      <c r="J22" s="51"/>
      <c r="K22" s="188"/>
      <c r="L22" s="51"/>
      <c r="M22" s="188"/>
      <c r="N22" s="51"/>
      <c r="O22" s="188"/>
      <c r="P22" s="51"/>
      <c r="Q22" s="188"/>
      <c r="R22" s="51"/>
      <c r="S22" s="205"/>
      <c r="T22" s="51"/>
      <c r="U22" s="188"/>
      <c r="V22" s="51"/>
      <c r="W22" s="189"/>
      <c r="X22" s="51"/>
      <c r="Y22" s="188"/>
      <c r="Z22" s="51"/>
      <c r="AA22" s="205"/>
      <c r="AB22" s="51"/>
      <c r="AC22" s="188"/>
      <c r="AD22" s="51"/>
      <c r="AE22" s="188"/>
      <c r="AF22" s="67"/>
      <c r="AG22" s="188"/>
      <c r="AH22" s="51"/>
      <c r="AI22" s="188"/>
      <c r="AJ22" s="51"/>
      <c r="AK22" s="50"/>
      <c r="AL22" s="67"/>
      <c r="AM22" s="50"/>
      <c r="AN22" s="51"/>
      <c r="AO22" s="50"/>
      <c r="AP22" s="51"/>
      <c r="AQ22" s="50"/>
      <c r="AR22" s="51"/>
      <c r="AS22" s="50"/>
      <c r="AT22" s="51"/>
      <c r="AU22" s="50"/>
      <c r="AV22" s="51"/>
      <c r="AW22" s="50"/>
      <c r="AX22" s="51"/>
      <c r="AY22" s="50"/>
      <c r="AZ22" s="51"/>
      <c r="BA22" s="50"/>
      <c r="BB22" s="51"/>
      <c r="BC22" s="50"/>
      <c r="BD22" s="51"/>
      <c r="BE22" s="50"/>
      <c r="BF22" s="51"/>
    </row>
    <row r="23" spans="1:58" x14ac:dyDescent="0.2">
      <c r="A23" s="63">
        <v>20</v>
      </c>
      <c r="B23" s="192">
        <v>21</v>
      </c>
      <c r="C23" s="63" t="s">
        <v>123</v>
      </c>
      <c r="D23" s="70" t="s">
        <v>281</v>
      </c>
      <c r="E23" s="78" t="s">
        <v>168</v>
      </c>
      <c r="F23" s="47">
        <f>G23+H23</f>
        <v>124.8</v>
      </c>
      <c r="G23" s="66">
        <f>J23+L23+N23+P23+R23+T23+V23+X23+Z23+AB23+AD23+AF23+AH23+AJ23+AL23</f>
        <v>33.200000000000003</v>
      </c>
      <c r="H23" s="201">
        <v>91.6</v>
      </c>
      <c r="I23" s="107" t="s">
        <v>25</v>
      </c>
      <c r="J23" s="51">
        <v>11.2</v>
      </c>
      <c r="K23" s="109" t="s">
        <v>28</v>
      </c>
      <c r="L23" s="51">
        <v>8</v>
      </c>
      <c r="M23" s="205"/>
      <c r="N23" s="51"/>
      <c r="O23" s="205"/>
      <c r="P23" s="51"/>
      <c r="Q23" s="107" t="s">
        <v>25</v>
      </c>
      <c r="R23" s="51">
        <v>14</v>
      </c>
      <c r="S23" s="205"/>
      <c r="T23" s="51"/>
      <c r="U23" s="188"/>
      <c r="V23" s="51"/>
      <c r="W23" s="189"/>
      <c r="X23" s="51"/>
      <c r="Y23" s="188"/>
      <c r="Z23" s="51"/>
      <c r="AA23" s="188"/>
      <c r="AB23" s="51"/>
      <c r="AC23" s="188"/>
      <c r="AD23" s="51"/>
      <c r="AE23" s="188"/>
      <c r="AF23" s="67"/>
      <c r="AG23" s="188"/>
      <c r="AH23" s="51"/>
      <c r="AI23" s="188"/>
      <c r="AJ23" s="67"/>
      <c r="AK23" s="50"/>
      <c r="AL23" s="67"/>
      <c r="AM23" s="50"/>
      <c r="AN23" s="51"/>
      <c r="AO23" s="50"/>
      <c r="AP23" s="51"/>
      <c r="AQ23" s="50"/>
      <c r="AR23" s="51"/>
      <c r="AS23" s="50"/>
      <c r="AT23" s="51"/>
      <c r="AU23" s="50"/>
      <c r="AV23" s="51"/>
      <c r="AW23" s="50"/>
      <c r="AX23" s="51"/>
      <c r="AY23" s="50"/>
      <c r="AZ23" s="51"/>
      <c r="BA23" s="50"/>
      <c r="BB23" s="51"/>
      <c r="BC23" s="50"/>
      <c r="BD23" s="51"/>
      <c r="BE23" s="50"/>
      <c r="BF23" s="51"/>
    </row>
    <row r="24" spans="1:58" x14ac:dyDescent="0.2">
      <c r="A24" s="63">
        <v>21</v>
      </c>
      <c r="B24" s="192">
        <v>20</v>
      </c>
      <c r="C24" s="64" t="s">
        <v>329</v>
      </c>
      <c r="D24" s="70" t="s">
        <v>328</v>
      </c>
      <c r="E24" s="204" t="s">
        <v>404</v>
      </c>
      <c r="F24" s="47">
        <f>G24+H24</f>
        <v>113.5</v>
      </c>
      <c r="G24" s="66">
        <f>J24+L24+N24+P24+R24+T24+V24+X24+Z24+AB24+AD24+AF24+AH24+AJ24+AL24</f>
        <v>0</v>
      </c>
      <c r="H24" s="201">
        <v>113.5</v>
      </c>
      <c r="I24" s="188"/>
      <c r="J24" s="51"/>
      <c r="K24" s="205"/>
      <c r="L24" s="51"/>
      <c r="M24" s="188"/>
      <c r="N24" s="51"/>
      <c r="O24" s="188"/>
      <c r="P24" s="51"/>
      <c r="Q24" s="188"/>
      <c r="R24" s="51"/>
      <c r="S24" s="188"/>
      <c r="T24" s="51"/>
      <c r="U24" s="188"/>
      <c r="V24" s="51"/>
      <c r="W24" s="190"/>
      <c r="X24" s="51"/>
      <c r="Y24" s="188"/>
      <c r="Z24" s="51"/>
      <c r="AA24" s="188"/>
      <c r="AB24" s="51"/>
      <c r="AC24" s="188"/>
      <c r="AD24" s="51"/>
      <c r="AE24" s="188"/>
      <c r="AF24" s="67"/>
      <c r="AG24" s="188"/>
      <c r="AH24" s="51"/>
      <c r="AI24" s="188"/>
      <c r="AJ24" s="67"/>
      <c r="AK24" s="50"/>
      <c r="AL24" s="67"/>
      <c r="AM24" s="50"/>
      <c r="AN24" s="51"/>
      <c r="AO24" s="50"/>
      <c r="AP24" s="51"/>
      <c r="AQ24" s="50"/>
      <c r="AR24" s="51"/>
      <c r="AS24" s="50"/>
      <c r="AT24" s="51"/>
      <c r="AU24" s="50"/>
      <c r="AV24" s="51"/>
      <c r="AW24" s="50"/>
      <c r="AX24" s="51"/>
      <c r="AY24" s="50"/>
      <c r="AZ24" s="51"/>
      <c r="BA24" s="50"/>
      <c r="BB24" s="51"/>
      <c r="BC24" s="50"/>
      <c r="BD24" s="51"/>
      <c r="BE24" s="50"/>
      <c r="BF24" s="51"/>
    </row>
    <row r="25" spans="1:58" x14ac:dyDescent="0.2">
      <c r="A25" s="63">
        <v>22</v>
      </c>
      <c r="B25" s="192">
        <v>24</v>
      </c>
      <c r="C25" s="64" t="s">
        <v>99</v>
      </c>
      <c r="D25" s="70" t="s">
        <v>190</v>
      </c>
      <c r="E25" s="203" t="s">
        <v>81</v>
      </c>
      <c r="F25" s="47">
        <f>G25+H25</f>
        <v>111.7</v>
      </c>
      <c r="G25" s="66">
        <f>J25+L25+N25+P25+R25+T25+V25+X25+Z25+AB25+AD25+AF25+AH25+AJ25+AL25</f>
        <v>59.2</v>
      </c>
      <c r="H25" s="201">
        <v>52.5</v>
      </c>
      <c r="I25" s="107" t="s">
        <v>25</v>
      </c>
      <c r="J25" s="51">
        <v>11.2</v>
      </c>
      <c r="K25" s="106" t="s">
        <v>22</v>
      </c>
      <c r="L25" s="51">
        <v>20</v>
      </c>
      <c r="M25" s="188"/>
      <c r="N25" s="51"/>
      <c r="O25" s="107" t="s">
        <v>25</v>
      </c>
      <c r="P25" s="51">
        <v>14</v>
      </c>
      <c r="Q25" s="107" t="s">
        <v>25</v>
      </c>
      <c r="R25" s="51">
        <v>14</v>
      </c>
      <c r="S25" s="188"/>
      <c r="T25" s="51"/>
      <c r="U25" s="205"/>
      <c r="V25" s="51"/>
      <c r="W25" s="190"/>
      <c r="X25" s="51"/>
      <c r="Y25" s="188"/>
      <c r="Z25" s="51"/>
      <c r="AA25" s="188"/>
      <c r="AB25" s="51"/>
      <c r="AC25" s="188"/>
      <c r="AD25" s="51"/>
      <c r="AE25" s="188"/>
      <c r="AF25" s="67"/>
      <c r="AG25" s="188"/>
      <c r="AH25" s="51"/>
      <c r="AI25" s="188"/>
      <c r="AJ25" s="67"/>
      <c r="AK25" s="50"/>
      <c r="AL25" s="67"/>
      <c r="AM25" s="50"/>
      <c r="AN25" s="51"/>
      <c r="AO25" s="50"/>
      <c r="AP25" s="51"/>
      <c r="AQ25" s="50"/>
      <c r="AR25" s="51"/>
      <c r="AS25" s="50"/>
      <c r="AT25" s="51"/>
      <c r="AU25" s="50"/>
      <c r="AV25" s="51"/>
      <c r="AW25" s="50"/>
      <c r="AX25" s="51"/>
      <c r="AY25" s="50"/>
      <c r="AZ25" s="51"/>
      <c r="BA25" s="50"/>
      <c r="BB25" s="51"/>
      <c r="BC25" s="50"/>
      <c r="BD25" s="51"/>
      <c r="BE25" s="50"/>
      <c r="BF25" s="51"/>
    </row>
    <row r="26" spans="1:58" x14ac:dyDescent="0.2">
      <c r="A26" s="63">
        <v>23</v>
      </c>
      <c r="B26" s="192">
        <v>23</v>
      </c>
      <c r="C26" s="64" t="s">
        <v>100</v>
      </c>
      <c r="D26" s="70" t="s">
        <v>191</v>
      </c>
      <c r="E26" s="74" t="s">
        <v>87</v>
      </c>
      <c r="F26" s="47">
        <f>G26+H26</f>
        <v>106.5</v>
      </c>
      <c r="G26" s="66">
        <f>J26+L26+N26+P26+R26+T26+V26+X26+Z26+AB26+AD26+AF26+AH26+AJ26+AL26</f>
        <v>40</v>
      </c>
      <c r="H26" s="201">
        <v>66.5</v>
      </c>
      <c r="I26" s="188"/>
      <c r="J26" s="51"/>
      <c r="K26" s="106" t="s">
        <v>22</v>
      </c>
      <c r="L26" s="51">
        <v>20</v>
      </c>
      <c r="M26" s="188"/>
      <c r="N26" s="51"/>
      <c r="O26" s="205"/>
      <c r="P26" s="51"/>
      <c r="Q26" s="106" t="s">
        <v>22</v>
      </c>
      <c r="R26" s="51">
        <v>20</v>
      </c>
      <c r="S26" s="188"/>
      <c r="T26" s="51"/>
      <c r="U26" s="188"/>
      <c r="V26" s="51"/>
      <c r="W26" s="190"/>
      <c r="X26" s="51"/>
      <c r="Y26" s="188"/>
      <c r="Z26" s="51"/>
      <c r="AA26" s="188"/>
      <c r="AB26" s="51"/>
      <c r="AC26" s="188"/>
      <c r="AD26" s="51"/>
      <c r="AE26" s="188"/>
      <c r="AF26" s="67"/>
      <c r="AG26" s="188"/>
      <c r="AH26" s="51"/>
      <c r="AI26" s="188"/>
      <c r="AJ26" s="67"/>
      <c r="AK26" s="50"/>
      <c r="AL26" s="67"/>
      <c r="AM26" s="50"/>
      <c r="AN26" s="51"/>
      <c r="AO26" s="50"/>
      <c r="AP26" s="51"/>
      <c r="AQ26" s="50"/>
      <c r="AR26" s="51"/>
      <c r="AS26" s="50"/>
      <c r="AT26" s="51"/>
      <c r="AU26" s="50"/>
      <c r="AV26" s="51"/>
      <c r="AW26" s="50"/>
      <c r="AX26" s="51"/>
      <c r="AY26" s="50"/>
      <c r="AZ26" s="51"/>
      <c r="BA26" s="50"/>
      <c r="BB26" s="51"/>
      <c r="BC26" s="50"/>
      <c r="BD26" s="51"/>
      <c r="BE26" s="50"/>
      <c r="BF26" s="51"/>
    </row>
    <row r="27" spans="1:58" x14ac:dyDescent="0.2">
      <c r="A27" s="63">
        <v>24</v>
      </c>
      <c r="B27" s="192">
        <v>28</v>
      </c>
      <c r="C27" s="63" t="s">
        <v>88</v>
      </c>
      <c r="D27" s="63" t="s">
        <v>178</v>
      </c>
      <c r="E27" s="204" t="s">
        <v>325</v>
      </c>
      <c r="F27" s="47">
        <f>G27+H27</f>
        <v>92</v>
      </c>
      <c r="G27" s="66">
        <f>J27+L27+N27+P27+R27+T27+V27+X27+Z27+AB27+AD27+AF27+AH27+AJ27+AL27</f>
        <v>68</v>
      </c>
      <c r="H27" s="201">
        <v>24</v>
      </c>
      <c r="I27" s="106" t="s">
        <v>22</v>
      </c>
      <c r="J27" s="51">
        <v>16</v>
      </c>
      <c r="K27" s="106" t="s">
        <v>22</v>
      </c>
      <c r="L27" s="51">
        <v>20</v>
      </c>
      <c r="M27" s="105" t="s">
        <v>19</v>
      </c>
      <c r="N27" s="51">
        <v>32</v>
      </c>
      <c r="O27" s="188"/>
      <c r="P27" s="51"/>
      <c r="Q27" s="188"/>
      <c r="R27" s="51"/>
      <c r="S27" s="188"/>
      <c r="T27" s="51"/>
      <c r="U27" s="188"/>
      <c r="V27" s="51"/>
      <c r="W27" s="189"/>
      <c r="X27" s="51"/>
      <c r="Y27" s="188"/>
      <c r="Z27" s="51"/>
      <c r="AA27" s="205"/>
      <c r="AB27" s="51"/>
      <c r="AC27" s="188"/>
      <c r="AD27" s="51"/>
      <c r="AE27" s="188"/>
      <c r="AF27" s="67"/>
      <c r="AG27" s="188"/>
      <c r="AH27" s="51"/>
      <c r="AI27" s="188"/>
      <c r="AJ27" s="67"/>
      <c r="AK27" s="50"/>
      <c r="AL27" s="67"/>
      <c r="AM27" s="50"/>
      <c r="AN27" s="51"/>
      <c r="AO27" s="50"/>
      <c r="AP27" s="51"/>
      <c r="AQ27" s="50"/>
      <c r="AR27" s="51"/>
      <c r="AS27" s="50"/>
      <c r="AT27" s="51"/>
      <c r="AU27" s="50"/>
      <c r="AV27" s="51"/>
      <c r="AW27" s="50"/>
      <c r="AX27" s="51"/>
      <c r="AY27" s="50"/>
      <c r="AZ27" s="51"/>
      <c r="BA27" s="50"/>
      <c r="BB27" s="51"/>
      <c r="BC27" s="50"/>
      <c r="BD27" s="51"/>
      <c r="BE27" s="50"/>
      <c r="BF27" s="51"/>
    </row>
    <row r="28" spans="1:58" x14ac:dyDescent="0.2">
      <c r="A28" s="63">
        <v>25</v>
      </c>
      <c r="B28" s="192">
        <v>22</v>
      </c>
      <c r="C28" s="64" t="s">
        <v>107</v>
      </c>
      <c r="D28" s="70" t="s">
        <v>195</v>
      </c>
      <c r="E28" s="72" t="s">
        <v>97</v>
      </c>
      <c r="F28" s="47">
        <f>G28+H28</f>
        <v>86.5</v>
      </c>
      <c r="G28" s="66">
        <f>J28+L28+N28+P28+R28+T28+V28+X28+Z28+AB28+AD28+AF28+AH28+AJ28+AL28</f>
        <v>0</v>
      </c>
      <c r="H28" s="201">
        <v>86.5</v>
      </c>
      <c r="I28" s="188"/>
      <c r="J28" s="51"/>
      <c r="K28" s="188"/>
      <c r="L28" s="51"/>
      <c r="M28" s="188"/>
      <c r="N28" s="51"/>
      <c r="O28" s="188"/>
      <c r="P28" s="51"/>
      <c r="Q28" s="205"/>
      <c r="R28" s="51"/>
      <c r="S28" s="205"/>
      <c r="T28" s="51"/>
      <c r="U28" s="188"/>
      <c r="V28" s="51"/>
      <c r="W28" s="190"/>
      <c r="X28" s="51"/>
      <c r="Y28" s="188"/>
      <c r="Z28" s="51"/>
      <c r="AA28" s="205"/>
      <c r="AB28" s="51"/>
      <c r="AC28" s="188"/>
      <c r="AD28" s="51"/>
      <c r="AE28" s="188"/>
      <c r="AF28" s="67"/>
      <c r="AG28" s="188"/>
      <c r="AH28" s="51"/>
      <c r="AI28" s="188"/>
      <c r="AJ28" s="67"/>
      <c r="AK28" s="50"/>
      <c r="AL28" s="67"/>
      <c r="AM28" s="50"/>
      <c r="AN28" s="51"/>
      <c r="AO28" s="50"/>
      <c r="AP28" s="51"/>
      <c r="AQ28" s="50"/>
      <c r="AR28" s="51"/>
      <c r="AS28" s="50"/>
      <c r="AT28" s="51"/>
      <c r="AU28" s="50"/>
      <c r="AV28" s="51"/>
      <c r="AW28" s="50"/>
      <c r="AX28" s="51"/>
      <c r="AY28" s="50"/>
      <c r="AZ28" s="51"/>
      <c r="BA28" s="50"/>
      <c r="BB28" s="51"/>
      <c r="BC28" s="50"/>
      <c r="BD28" s="51"/>
      <c r="BE28" s="50"/>
      <c r="BF28" s="51"/>
    </row>
    <row r="29" spans="1:58" x14ac:dyDescent="0.2">
      <c r="A29" s="63">
        <v>26</v>
      </c>
      <c r="B29" s="192">
        <v>63</v>
      </c>
      <c r="C29" s="63" t="s">
        <v>94</v>
      </c>
      <c r="D29" s="63" t="s">
        <v>177</v>
      </c>
      <c r="E29" s="78" t="s">
        <v>83</v>
      </c>
      <c r="F29" s="47">
        <f>G29+H29</f>
        <v>80</v>
      </c>
      <c r="G29" s="66">
        <f>J29+L29+N29+P29+R29+T29+V29+X29+Z29+AB29+AD29+AF29+AH29+AJ29+AL29</f>
        <v>80</v>
      </c>
      <c r="H29" s="201">
        <v>0</v>
      </c>
      <c r="I29" s="201"/>
      <c r="J29" s="51"/>
      <c r="K29" s="188"/>
      <c r="L29" s="51"/>
      <c r="M29" s="188"/>
      <c r="N29" s="51"/>
      <c r="O29" s="104" t="s">
        <v>15</v>
      </c>
      <c r="P29" s="51">
        <v>80</v>
      </c>
      <c r="Q29" s="188"/>
      <c r="R29" s="51"/>
      <c r="S29" s="188"/>
      <c r="T29" s="51"/>
      <c r="U29" s="188"/>
      <c r="V29" s="51"/>
      <c r="W29" s="190"/>
      <c r="X29" s="51"/>
      <c r="Y29" s="188"/>
      <c r="Z29" s="51"/>
      <c r="AA29" s="188"/>
      <c r="AB29" s="51"/>
      <c r="AC29" s="188"/>
      <c r="AD29" s="51"/>
      <c r="AE29" s="188"/>
      <c r="AF29" s="67"/>
      <c r="AG29" s="188"/>
      <c r="AH29" s="51"/>
      <c r="AI29" s="188"/>
      <c r="AJ29" s="67"/>
      <c r="AK29" s="50"/>
      <c r="AL29" s="67"/>
      <c r="AM29" s="50"/>
      <c r="AN29" s="51"/>
      <c r="AO29" s="50"/>
      <c r="AP29" s="51"/>
      <c r="AQ29" s="50"/>
      <c r="AR29" s="51"/>
      <c r="AS29" s="50"/>
      <c r="AT29" s="51"/>
      <c r="AU29" s="50"/>
      <c r="AV29" s="51"/>
      <c r="AW29" s="50"/>
      <c r="AX29" s="51"/>
      <c r="AY29" s="50"/>
      <c r="AZ29" s="51"/>
      <c r="BA29" s="50"/>
      <c r="BB29" s="51"/>
      <c r="BC29" s="50"/>
      <c r="BD29" s="51"/>
      <c r="BE29" s="50"/>
      <c r="BF29" s="51"/>
    </row>
    <row r="30" spans="1:58" x14ac:dyDescent="0.2">
      <c r="A30" s="63">
        <v>27</v>
      </c>
      <c r="B30" s="192">
        <v>25</v>
      </c>
      <c r="C30" s="63" t="s">
        <v>321</v>
      </c>
      <c r="D30" s="70" t="s">
        <v>192</v>
      </c>
      <c r="E30" s="204" t="s">
        <v>97</v>
      </c>
      <c r="F30" s="47">
        <f>G30+H30</f>
        <v>78.099999999999994</v>
      </c>
      <c r="G30" s="66">
        <f>J30+L30+N30+P30+R30+T30+V30+X30+Z30+AB30+AD30+AF30+AH30+AJ30+AL30</f>
        <v>0</v>
      </c>
      <c r="H30" s="201">
        <v>78.099999999999994</v>
      </c>
      <c r="I30" s="188"/>
      <c r="J30" s="51"/>
      <c r="K30" s="205"/>
      <c r="L30" s="51"/>
      <c r="M30" s="188"/>
      <c r="N30" s="51"/>
      <c r="O30" s="205"/>
      <c r="P30" s="51"/>
      <c r="Q30" s="188"/>
      <c r="R30" s="51"/>
      <c r="S30" s="188"/>
      <c r="T30" s="51"/>
      <c r="U30" s="188"/>
      <c r="V30" s="51"/>
      <c r="W30" s="189"/>
      <c r="X30" s="51"/>
      <c r="Y30" s="205"/>
      <c r="Z30" s="51"/>
      <c r="AA30" s="188"/>
      <c r="AB30" s="51"/>
      <c r="AC30" s="188"/>
      <c r="AD30" s="51"/>
      <c r="AE30" s="188"/>
      <c r="AF30" s="67"/>
      <c r="AG30" s="188"/>
      <c r="AH30" s="51"/>
      <c r="AI30" s="188"/>
      <c r="AJ30" s="67"/>
      <c r="AK30" s="50"/>
      <c r="AL30" s="67"/>
      <c r="AM30" s="50"/>
      <c r="AN30" s="51"/>
      <c r="AO30" s="50"/>
      <c r="AP30" s="51"/>
      <c r="AQ30" s="50"/>
      <c r="AR30" s="51"/>
      <c r="AS30" s="50"/>
      <c r="AT30" s="51"/>
      <c r="AU30" s="50"/>
      <c r="AV30" s="51"/>
      <c r="AW30" s="50"/>
      <c r="AX30" s="51"/>
      <c r="AY30" s="50"/>
      <c r="AZ30" s="51"/>
      <c r="BA30" s="50"/>
      <c r="BB30" s="51"/>
      <c r="BC30" s="50"/>
      <c r="BD30" s="51"/>
      <c r="BE30" s="50"/>
      <c r="BF30" s="51"/>
    </row>
    <row r="31" spans="1:58" x14ac:dyDescent="0.2">
      <c r="A31" s="63">
        <v>28</v>
      </c>
      <c r="B31" s="192">
        <v>26</v>
      </c>
      <c r="C31" s="63" t="s">
        <v>370</v>
      </c>
      <c r="D31" s="63" t="s">
        <v>366</v>
      </c>
      <c r="E31" s="78" t="s">
        <v>304</v>
      </c>
      <c r="F31" s="47">
        <f>G31+H31</f>
        <v>72.5</v>
      </c>
      <c r="G31" s="66">
        <f>J31+L31+N31+P31+R31+T31+V31+X31+Z31+AB31+AD31+AF31+AH31+AJ31+AL31</f>
        <v>0</v>
      </c>
      <c r="H31" s="201">
        <v>72.5</v>
      </c>
      <c r="I31" s="201"/>
      <c r="J31" s="51"/>
      <c r="K31" s="188"/>
      <c r="L31" s="51"/>
      <c r="M31" s="195"/>
      <c r="N31" s="51"/>
      <c r="O31" s="188"/>
      <c r="P31" s="51"/>
      <c r="Q31" s="188"/>
      <c r="R31" s="51"/>
      <c r="S31" s="205"/>
      <c r="T31" s="51"/>
      <c r="U31" s="188"/>
      <c r="V31" s="51"/>
      <c r="W31" s="190"/>
      <c r="X31" s="51"/>
      <c r="Y31" s="205"/>
      <c r="Z31" s="51"/>
      <c r="AA31" s="188"/>
      <c r="AB31" s="51"/>
      <c r="AC31" s="188"/>
      <c r="AD31" s="51"/>
      <c r="AE31" s="188"/>
      <c r="AF31" s="67"/>
      <c r="AG31" s="188"/>
      <c r="AH31" s="51"/>
      <c r="AI31" s="188"/>
      <c r="AJ31" s="67"/>
      <c r="AK31" s="50"/>
      <c r="AL31" s="67"/>
      <c r="AM31" s="50"/>
      <c r="AN31" s="51"/>
      <c r="AO31" s="50"/>
      <c r="AP31" s="51"/>
      <c r="AQ31" s="50"/>
      <c r="AR31" s="51"/>
      <c r="AS31" s="50"/>
      <c r="AT31" s="51"/>
      <c r="AU31" s="50"/>
      <c r="AV31" s="51"/>
      <c r="AW31" s="50"/>
      <c r="AX31" s="51"/>
      <c r="AY31" s="50"/>
      <c r="AZ31" s="51"/>
      <c r="BA31" s="50"/>
      <c r="BB31" s="51"/>
      <c r="BC31" s="50"/>
      <c r="BD31" s="51"/>
      <c r="BE31" s="50"/>
      <c r="BF31" s="51"/>
    </row>
    <row r="32" spans="1:58" x14ac:dyDescent="0.2">
      <c r="A32" s="63">
        <v>29</v>
      </c>
      <c r="B32" s="192">
        <v>27</v>
      </c>
      <c r="C32" s="63" t="s">
        <v>263</v>
      </c>
      <c r="D32" s="63" t="s">
        <v>276</v>
      </c>
      <c r="E32" s="78" t="s">
        <v>304</v>
      </c>
      <c r="F32" s="47">
        <f>G32+H32</f>
        <v>68.5</v>
      </c>
      <c r="G32" s="66">
        <f>J32+L32+N32+P32+R32+T32+V32+X32+Z32+AB32+AD32+AF32+AH32+AJ32+AL32</f>
        <v>0</v>
      </c>
      <c r="H32" s="201">
        <v>68.5</v>
      </c>
      <c r="I32" s="188"/>
      <c r="J32" s="51"/>
      <c r="K32" s="205"/>
      <c r="L32" s="51"/>
      <c r="M32" s="188"/>
      <c r="N32" s="51"/>
      <c r="O32" s="188"/>
      <c r="P32" s="51"/>
      <c r="Q32" s="188"/>
      <c r="R32" s="51"/>
      <c r="S32" s="188"/>
      <c r="T32" s="51"/>
      <c r="U32" s="188"/>
      <c r="V32" s="51"/>
      <c r="W32" s="190"/>
      <c r="X32" s="51"/>
      <c r="Y32" s="188"/>
      <c r="Z32" s="51"/>
      <c r="AA32" s="188"/>
      <c r="AB32" s="51"/>
      <c r="AC32" s="188"/>
      <c r="AD32" s="51"/>
      <c r="AE32" s="188"/>
      <c r="AF32" s="67"/>
      <c r="AG32" s="188"/>
      <c r="AH32" s="51"/>
      <c r="AI32" s="188"/>
      <c r="AJ32" s="67"/>
      <c r="AK32" s="50"/>
      <c r="AL32" s="67"/>
      <c r="AM32" s="50"/>
      <c r="AN32" s="51"/>
      <c r="AO32" s="50"/>
      <c r="AP32" s="51"/>
      <c r="AQ32" s="50"/>
      <c r="AR32" s="51"/>
      <c r="AS32" s="50"/>
      <c r="AT32" s="51"/>
      <c r="AU32" s="50"/>
      <c r="AV32" s="51"/>
      <c r="AW32" s="50"/>
      <c r="AX32" s="51"/>
      <c r="AY32" s="50"/>
      <c r="AZ32" s="51"/>
      <c r="BA32" s="50"/>
      <c r="BB32" s="51"/>
      <c r="BC32" s="50"/>
      <c r="BD32" s="51"/>
      <c r="BE32" s="50"/>
      <c r="BF32" s="51"/>
    </row>
    <row r="33" spans="1:58" x14ac:dyDescent="0.2">
      <c r="A33" s="63">
        <v>30</v>
      </c>
      <c r="B33" s="192">
        <v>30</v>
      </c>
      <c r="C33" s="64" t="s">
        <v>116</v>
      </c>
      <c r="D33" s="70" t="s">
        <v>201</v>
      </c>
      <c r="E33" s="74" t="s">
        <v>81</v>
      </c>
      <c r="F33" s="47">
        <f>G33+H33</f>
        <v>62.3</v>
      </c>
      <c r="G33" s="66">
        <f>J33+L33+N33+P33+R33+T33+V33+X33+Z33+AB33+AD33+AF33+AH33+AJ33+AL33</f>
        <v>19.2</v>
      </c>
      <c r="H33" s="201">
        <v>43.1</v>
      </c>
      <c r="I33" s="201"/>
      <c r="J33" s="51"/>
      <c r="K33" s="109" t="s">
        <v>28</v>
      </c>
      <c r="L33" s="51">
        <v>8</v>
      </c>
      <c r="M33" s="107" t="s">
        <v>25</v>
      </c>
      <c r="N33" s="51">
        <v>11.2</v>
      </c>
      <c r="O33" s="188"/>
      <c r="P33" s="51"/>
      <c r="Q33" s="188"/>
      <c r="R33" s="51"/>
      <c r="S33" s="205"/>
      <c r="T33" s="51"/>
      <c r="U33" s="188"/>
      <c r="V33" s="51"/>
      <c r="W33" s="189"/>
      <c r="X33" s="51"/>
      <c r="Y33" s="188"/>
      <c r="Z33" s="51"/>
      <c r="AA33" s="205"/>
      <c r="AB33" s="51"/>
      <c r="AC33" s="188"/>
      <c r="AD33" s="51"/>
      <c r="AE33" s="188"/>
      <c r="AF33" s="67"/>
      <c r="AG33" s="188"/>
      <c r="AH33" s="51"/>
      <c r="AI33" s="205"/>
      <c r="AJ33" s="67"/>
      <c r="AK33" s="50"/>
      <c r="AL33" s="67"/>
      <c r="AM33" s="50"/>
      <c r="AN33" s="51"/>
      <c r="AO33" s="50"/>
      <c r="AP33" s="51"/>
      <c r="AQ33" s="50"/>
      <c r="AR33" s="51"/>
      <c r="AS33" s="50"/>
      <c r="AT33" s="51"/>
      <c r="AU33" s="50"/>
      <c r="AV33" s="51"/>
      <c r="AW33" s="50"/>
      <c r="AX33" s="51"/>
      <c r="AY33" s="50"/>
      <c r="AZ33" s="51"/>
      <c r="BA33" s="50"/>
      <c r="BB33" s="51"/>
      <c r="BC33" s="50"/>
      <c r="BD33" s="51"/>
      <c r="BE33" s="50"/>
      <c r="BF33" s="51"/>
    </row>
    <row r="34" spans="1:58" x14ac:dyDescent="0.2">
      <c r="A34" s="63">
        <v>31</v>
      </c>
      <c r="B34" s="192">
        <v>29</v>
      </c>
      <c r="C34" s="46" t="s">
        <v>265</v>
      </c>
      <c r="D34" s="46" t="s">
        <v>301</v>
      </c>
      <c r="E34" s="80" t="s">
        <v>304</v>
      </c>
      <c r="F34" s="47">
        <f>G34+H34</f>
        <v>57</v>
      </c>
      <c r="G34" s="66">
        <f>J34+L34+N34+P34+R34+T34+V34+X34+Z34+AB34+AD34+AF34+AH34+AJ34+AL34</f>
        <v>0</v>
      </c>
      <c r="H34" s="201">
        <v>57</v>
      </c>
      <c r="I34" s="201"/>
      <c r="J34" s="51"/>
      <c r="K34" s="188"/>
      <c r="L34" s="51"/>
      <c r="M34" s="188"/>
      <c r="N34" s="51"/>
      <c r="O34" s="188"/>
      <c r="P34" s="51"/>
      <c r="Q34" s="188"/>
      <c r="R34" s="51"/>
      <c r="S34" s="188"/>
      <c r="T34" s="51"/>
      <c r="U34" s="188"/>
      <c r="V34" s="51"/>
      <c r="W34" s="188"/>
      <c r="X34" s="51"/>
      <c r="Y34" s="188"/>
      <c r="Z34" s="51"/>
      <c r="AA34" s="188"/>
      <c r="AB34" s="51"/>
      <c r="AC34" s="188"/>
      <c r="AD34" s="51"/>
      <c r="AE34" s="188"/>
      <c r="AF34" s="51"/>
      <c r="AG34" s="188"/>
      <c r="AH34" s="51"/>
      <c r="AI34" s="188"/>
      <c r="AJ34" s="51"/>
      <c r="AK34" s="50"/>
      <c r="AL34" s="67"/>
      <c r="AM34" s="50"/>
      <c r="AN34" s="51"/>
      <c r="AO34" s="50"/>
      <c r="AP34" s="51"/>
      <c r="AQ34" s="50"/>
      <c r="AR34" s="51"/>
      <c r="AS34" s="50"/>
      <c r="AT34" s="51"/>
      <c r="AU34" s="50"/>
      <c r="AV34" s="51"/>
      <c r="AW34" s="50"/>
      <c r="AX34" s="51"/>
      <c r="AY34" s="50"/>
      <c r="AZ34" s="51"/>
      <c r="BA34" s="50"/>
      <c r="BB34" s="51"/>
      <c r="BC34" s="50"/>
      <c r="BD34" s="51"/>
      <c r="BE34" s="50"/>
      <c r="BF34" s="51"/>
    </row>
    <row r="35" spans="1:58" x14ac:dyDescent="0.2">
      <c r="A35" s="63">
        <v>32</v>
      </c>
      <c r="B35" s="192">
        <v>31</v>
      </c>
      <c r="C35" s="63" t="s">
        <v>372</v>
      </c>
      <c r="D35" s="223" t="s">
        <v>299</v>
      </c>
      <c r="E35" s="78" t="s">
        <v>304</v>
      </c>
      <c r="F35" s="47">
        <f>G35+H35</f>
        <v>50</v>
      </c>
      <c r="G35" s="66">
        <f>J35+L35+N35+P35+R35+T35+V35+X35+Z35+AB35+AD35+AF35+AH35+AJ35+AL35</f>
        <v>0</v>
      </c>
      <c r="H35" s="201">
        <v>50</v>
      </c>
      <c r="I35" s="201"/>
      <c r="J35" s="51"/>
      <c r="K35" s="188"/>
      <c r="L35" s="51"/>
      <c r="M35" s="188"/>
      <c r="N35" s="51"/>
      <c r="O35" s="188"/>
      <c r="P35" s="51"/>
      <c r="Q35" s="188"/>
      <c r="R35" s="51"/>
      <c r="S35" s="188"/>
      <c r="T35" s="51"/>
      <c r="U35" s="188"/>
      <c r="V35" s="51"/>
      <c r="W35" s="190"/>
      <c r="X35" s="51"/>
      <c r="Y35" s="188"/>
      <c r="Z35" s="51"/>
      <c r="AA35" s="188"/>
      <c r="AB35" s="51"/>
      <c r="AC35" s="188"/>
      <c r="AD35" s="51"/>
      <c r="AE35" s="188"/>
      <c r="AF35" s="67"/>
      <c r="AG35" s="188"/>
      <c r="AH35" s="51"/>
      <c r="AI35" s="188"/>
      <c r="AJ35" s="67"/>
      <c r="AK35" s="50"/>
      <c r="AL35" s="67"/>
      <c r="AM35" s="50"/>
      <c r="AN35" s="51"/>
      <c r="AO35" s="50"/>
      <c r="AP35" s="51"/>
      <c r="AQ35" s="50"/>
      <c r="AR35" s="51"/>
      <c r="AS35" s="50"/>
      <c r="AT35" s="51"/>
      <c r="AU35" s="50"/>
      <c r="AV35" s="51"/>
      <c r="AW35" s="50"/>
      <c r="AX35" s="51"/>
      <c r="AY35" s="50"/>
      <c r="AZ35" s="51"/>
      <c r="BA35" s="50"/>
      <c r="BB35" s="51"/>
      <c r="BC35" s="50"/>
      <c r="BD35" s="51"/>
      <c r="BE35" s="50"/>
      <c r="BF35" s="51"/>
    </row>
    <row r="36" spans="1:58" x14ac:dyDescent="0.2">
      <c r="A36" s="63">
        <v>33</v>
      </c>
      <c r="B36" s="192">
        <v>32</v>
      </c>
      <c r="C36" s="63" t="s">
        <v>365</v>
      </c>
      <c r="D36" s="63" t="s">
        <v>366</v>
      </c>
      <c r="E36" s="78" t="s">
        <v>81</v>
      </c>
      <c r="F36" s="47">
        <f>G36+H36</f>
        <v>48.6</v>
      </c>
      <c r="G36" s="66">
        <f>J36+L36+N36+P36+R36+T36+V36+X36+Z36+AB36+AD36+AF36+AH36+AJ36+AL36</f>
        <v>0</v>
      </c>
      <c r="H36" s="201">
        <v>48.6</v>
      </c>
      <c r="I36" s="201"/>
      <c r="J36" s="51"/>
      <c r="K36" s="188"/>
      <c r="L36" s="51"/>
      <c r="M36" s="188"/>
      <c r="N36" s="51"/>
      <c r="O36" s="188"/>
      <c r="P36" s="51"/>
      <c r="Q36" s="293" t="s">
        <v>408</v>
      </c>
      <c r="R36" s="51">
        <v>0</v>
      </c>
      <c r="S36" s="188"/>
      <c r="T36" s="51"/>
      <c r="U36" s="188"/>
      <c r="V36" s="51"/>
      <c r="W36" s="190"/>
      <c r="X36" s="51"/>
      <c r="Y36" s="188"/>
      <c r="Z36" s="51"/>
      <c r="AA36" s="188"/>
      <c r="AB36" s="51"/>
      <c r="AC36" s="188"/>
      <c r="AD36" s="51"/>
      <c r="AE36" s="188"/>
      <c r="AF36" s="67"/>
      <c r="AG36" s="188"/>
      <c r="AH36" s="51"/>
      <c r="AI36" s="188"/>
      <c r="AJ36" s="67"/>
      <c r="AK36" s="50"/>
      <c r="AL36" s="67"/>
      <c r="AM36" s="50"/>
      <c r="AN36" s="51"/>
      <c r="AO36" s="50"/>
      <c r="AP36" s="51"/>
      <c r="AQ36" s="50"/>
      <c r="AR36" s="51"/>
      <c r="AS36" s="50"/>
      <c r="AT36" s="51"/>
      <c r="AU36" s="50"/>
      <c r="AV36" s="51"/>
      <c r="AW36" s="50"/>
      <c r="AX36" s="51"/>
      <c r="AY36" s="50"/>
      <c r="AZ36" s="51"/>
      <c r="BA36" s="50"/>
      <c r="BB36" s="51"/>
      <c r="BC36" s="50"/>
      <c r="BD36" s="51"/>
      <c r="BE36" s="50"/>
      <c r="BF36" s="51"/>
    </row>
    <row r="37" spans="1:58" x14ac:dyDescent="0.2">
      <c r="A37" s="63">
        <v>34</v>
      </c>
      <c r="B37" s="192">
        <v>38</v>
      </c>
      <c r="C37" s="70" t="s">
        <v>89</v>
      </c>
      <c r="D37" s="70" t="s">
        <v>182</v>
      </c>
      <c r="E37" s="73" t="s">
        <v>404</v>
      </c>
      <c r="F37" s="47">
        <f>G37+H37</f>
        <v>42.6</v>
      </c>
      <c r="G37" s="66">
        <f>J37+L37+N37+P37+R37+T37+V37+X37+Z37+AB37+AD37+AF37+AH37+AJ37+AL37</f>
        <v>32</v>
      </c>
      <c r="H37" s="201">
        <v>10.6</v>
      </c>
      <c r="I37" s="201"/>
      <c r="J37" s="51"/>
      <c r="K37" s="188"/>
      <c r="L37" s="51"/>
      <c r="M37" s="188"/>
      <c r="N37" s="51"/>
      <c r="O37" s="188"/>
      <c r="P37" s="51"/>
      <c r="Q37" s="188"/>
      <c r="R37" s="51"/>
      <c r="S37" s="105" t="s">
        <v>19</v>
      </c>
      <c r="T37" s="51">
        <v>32</v>
      </c>
      <c r="U37" s="188"/>
      <c r="V37" s="51"/>
      <c r="W37" s="188"/>
      <c r="X37" s="51"/>
      <c r="Y37" s="205"/>
      <c r="Z37" s="51"/>
      <c r="AA37" s="188"/>
      <c r="AB37" s="51"/>
      <c r="AC37" s="188"/>
      <c r="AD37" s="51"/>
      <c r="AE37" s="188"/>
      <c r="AF37" s="67"/>
      <c r="AG37" s="188"/>
      <c r="AH37" s="51"/>
      <c r="AI37" s="205"/>
      <c r="AJ37" s="67"/>
      <c r="AK37" s="50"/>
      <c r="AL37" s="67"/>
      <c r="AM37" s="50"/>
      <c r="AN37" s="51"/>
      <c r="AO37" s="50"/>
      <c r="AP37" s="51"/>
      <c r="AQ37" s="50"/>
      <c r="AR37" s="51"/>
      <c r="AS37" s="50"/>
      <c r="AT37" s="51"/>
      <c r="AU37" s="50"/>
      <c r="AV37" s="51"/>
      <c r="AW37" s="50"/>
      <c r="AX37" s="51"/>
      <c r="AY37" s="50"/>
      <c r="AZ37" s="51"/>
      <c r="BA37" s="50"/>
      <c r="BB37" s="51"/>
      <c r="BC37" s="50"/>
      <c r="BD37" s="51"/>
      <c r="BE37" s="50"/>
      <c r="BF37" s="51"/>
    </row>
    <row r="38" spans="1:58" x14ac:dyDescent="0.2">
      <c r="A38" s="63">
        <v>35</v>
      </c>
      <c r="B38" s="192">
        <v>33</v>
      </c>
      <c r="C38" s="63" t="s">
        <v>111</v>
      </c>
      <c r="D38" s="63" t="s">
        <v>205</v>
      </c>
      <c r="E38" s="74" t="s">
        <v>87</v>
      </c>
      <c r="F38" s="47">
        <f>G38+H38</f>
        <v>41</v>
      </c>
      <c r="G38" s="66">
        <f>J38+L38+N38+P38+R38+T38+V38+X38+Z38+AB38+AD38+AF38+AH38+AJ38+AL38</f>
        <v>0</v>
      </c>
      <c r="H38" s="201">
        <v>41</v>
      </c>
      <c r="I38" s="201"/>
      <c r="J38" s="51"/>
      <c r="K38" s="188"/>
      <c r="L38" s="51"/>
      <c r="M38" s="188"/>
      <c r="N38" s="51"/>
      <c r="O38" s="188"/>
      <c r="P38" s="51"/>
      <c r="Q38" s="188"/>
      <c r="R38" s="51"/>
      <c r="S38" s="188"/>
      <c r="T38" s="51"/>
      <c r="U38" s="205"/>
      <c r="V38" s="51"/>
      <c r="W38" s="189"/>
      <c r="X38" s="51"/>
      <c r="Y38" s="188"/>
      <c r="Z38" s="51"/>
      <c r="AA38" s="188"/>
      <c r="AB38" s="51"/>
      <c r="AC38" s="188"/>
      <c r="AD38" s="51"/>
      <c r="AE38" s="188"/>
      <c r="AF38" s="67"/>
      <c r="AG38" s="188"/>
      <c r="AH38" s="51"/>
      <c r="AI38" s="188"/>
      <c r="AJ38" s="67"/>
      <c r="AK38" s="50"/>
      <c r="AL38" s="67"/>
      <c r="AM38" s="50"/>
      <c r="AN38" s="51"/>
      <c r="AO38" s="50"/>
      <c r="AP38" s="51"/>
      <c r="AQ38" s="50"/>
      <c r="AR38" s="51"/>
      <c r="AS38" s="50"/>
      <c r="AT38" s="51"/>
      <c r="AU38" s="50"/>
      <c r="AV38" s="51"/>
      <c r="AW38" s="50"/>
      <c r="AX38" s="51"/>
      <c r="AY38" s="50"/>
      <c r="AZ38" s="51"/>
      <c r="BA38" s="50"/>
      <c r="BB38" s="51"/>
      <c r="BC38" s="50"/>
      <c r="BD38" s="51"/>
      <c r="BE38" s="50"/>
      <c r="BF38" s="51"/>
    </row>
    <row r="39" spans="1:58" x14ac:dyDescent="0.2">
      <c r="A39" s="63">
        <v>36</v>
      </c>
      <c r="B39" s="192">
        <v>36</v>
      </c>
      <c r="C39" s="76" t="s">
        <v>323</v>
      </c>
      <c r="D39" s="70" t="s">
        <v>322</v>
      </c>
      <c r="E39" s="74" t="s">
        <v>87</v>
      </c>
      <c r="F39" s="47">
        <f>G39+H39</f>
        <v>36</v>
      </c>
      <c r="G39" s="66">
        <f>J39+L39+N39+P39+R39+T39+V39+X39+Z39+AB39+AD39+AF39+AH39+AJ39+AL39</f>
        <v>14</v>
      </c>
      <c r="H39" s="201">
        <v>22</v>
      </c>
      <c r="I39" s="201"/>
      <c r="J39" s="51"/>
      <c r="K39" s="188"/>
      <c r="L39" s="51"/>
      <c r="M39" s="188"/>
      <c r="N39" s="51"/>
      <c r="O39" s="205"/>
      <c r="P39" s="51"/>
      <c r="Q39" s="107" t="s">
        <v>25</v>
      </c>
      <c r="R39" s="51">
        <v>14</v>
      </c>
      <c r="S39" s="188"/>
      <c r="T39" s="51"/>
      <c r="U39" s="188"/>
      <c r="V39" s="51"/>
      <c r="W39" s="188"/>
      <c r="X39" s="51"/>
      <c r="Y39" s="188"/>
      <c r="Z39" s="51"/>
      <c r="AA39" s="205"/>
      <c r="AB39" s="51"/>
      <c r="AC39" s="188"/>
      <c r="AD39" s="51"/>
      <c r="AE39" s="188"/>
      <c r="AF39" s="67"/>
      <c r="AG39" s="188"/>
      <c r="AH39" s="51"/>
      <c r="AI39" s="188"/>
      <c r="AJ39" s="51"/>
      <c r="AK39" s="50"/>
      <c r="AL39" s="67"/>
      <c r="AM39" s="50"/>
      <c r="AN39" s="51"/>
      <c r="AO39" s="50"/>
      <c r="AP39" s="51"/>
      <c r="AQ39" s="50"/>
      <c r="AR39" s="51"/>
      <c r="AS39" s="50"/>
      <c r="AT39" s="51"/>
      <c r="AU39" s="50"/>
      <c r="AV39" s="51"/>
      <c r="AW39" s="50"/>
      <c r="AX39" s="51"/>
      <c r="AY39" s="50"/>
      <c r="AZ39" s="51"/>
      <c r="BA39" s="50"/>
      <c r="BB39" s="51"/>
      <c r="BC39" s="50"/>
      <c r="BD39" s="51"/>
      <c r="BE39" s="50"/>
      <c r="BF39" s="51"/>
    </row>
    <row r="40" spans="1:58" x14ac:dyDescent="0.2">
      <c r="A40" s="63">
        <v>37</v>
      </c>
      <c r="B40" s="192">
        <v>34</v>
      </c>
      <c r="C40" s="64" t="s">
        <v>108</v>
      </c>
      <c r="D40" s="70" t="s">
        <v>196</v>
      </c>
      <c r="E40" s="74" t="s">
        <v>87</v>
      </c>
      <c r="F40" s="47">
        <f>G40+H40</f>
        <v>32.5</v>
      </c>
      <c r="G40" s="66">
        <f>J40+L40+N40+P40+R40+T40+V40+X40+Z40+AB40+AD40+AF40+AH40+AJ40+AL40</f>
        <v>0</v>
      </c>
      <c r="H40" s="201">
        <v>32.5</v>
      </c>
      <c r="I40" s="201"/>
      <c r="J40" s="51"/>
      <c r="K40" s="188"/>
      <c r="L40" s="51"/>
      <c r="M40" s="188"/>
      <c r="N40" s="51"/>
      <c r="O40" s="188"/>
      <c r="P40" s="51"/>
      <c r="Q40" s="188"/>
      <c r="R40" s="51"/>
      <c r="S40" s="205"/>
      <c r="T40" s="51"/>
      <c r="U40" s="188"/>
      <c r="V40" s="51"/>
      <c r="W40" s="188"/>
      <c r="X40" s="51"/>
      <c r="Y40" s="188"/>
      <c r="Z40" s="51"/>
      <c r="AA40" s="205"/>
      <c r="AB40" s="51"/>
      <c r="AC40" s="188"/>
      <c r="AD40" s="51"/>
      <c r="AE40" s="188"/>
      <c r="AF40" s="67"/>
      <c r="AG40" s="188"/>
      <c r="AH40" s="51"/>
      <c r="AI40" s="188"/>
      <c r="AJ40" s="67"/>
      <c r="AK40" s="50"/>
      <c r="AL40" s="67"/>
      <c r="AM40" s="50"/>
      <c r="AN40" s="51"/>
      <c r="AO40" s="50"/>
      <c r="AP40" s="51"/>
      <c r="AQ40" s="50"/>
      <c r="AR40" s="51"/>
      <c r="AS40" s="50"/>
      <c r="AT40" s="51"/>
      <c r="AU40" s="50"/>
      <c r="AV40" s="51"/>
      <c r="AW40" s="50"/>
      <c r="AX40" s="51"/>
      <c r="AY40" s="50"/>
      <c r="AZ40" s="51"/>
      <c r="BA40" s="50"/>
      <c r="BB40" s="51"/>
      <c r="BC40" s="50"/>
      <c r="BD40" s="51"/>
      <c r="BE40" s="50"/>
      <c r="BF40" s="51"/>
    </row>
    <row r="41" spans="1:58" x14ac:dyDescent="0.2">
      <c r="A41" s="63">
        <v>38</v>
      </c>
      <c r="B41" s="192">
        <v>35</v>
      </c>
      <c r="C41" s="63" t="s">
        <v>247</v>
      </c>
      <c r="D41" s="70" t="s">
        <v>275</v>
      </c>
      <c r="E41" s="74" t="s">
        <v>87</v>
      </c>
      <c r="F41" s="47">
        <f>G41+H41</f>
        <v>22</v>
      </c>
      <c r="G41" s="66">
        <f>J41+L41+N41+P41+R41+T41+V41+X41+Z41+AB41+AD41+AF41+AH41+AJ41+AL41</f>
        <v>0</v>
      </c>
      <c r="H41" s="201">
        <v>22</v>
      </c>
      <c r="I41" s="188"/>
      <c r="J41" s="51"/>
      <c r="K41" s="188"/>
      <c r="L41" s="51"/>
      <c r="M41" s="205"/>
      <c r="N41" s="51"/>
      <c r="O41" s="188"/>
      <c r="P41" s="51"/>
      <c r="Q41" s="188"/>
      <c r="R41" s="51"/>
      <c r="S41" s="205"/>
      <c r="T41" s="51"/>
      <c r="U41" s="188"/>
      <c r="V41" s="51"/>
      <c r="W41" s="189"/>
      <c r="X41" s="51"/>
      <c r="Y41" s="188"/>
      <c r="Z41" s="51"/>
      <c r="AA41" s="188"/>
      <c r="AB41" s="51"/>
      <c r="AC41" s="188"/>
      <c r="AD41" s="51"/>
      <c r="AE41" s="188"/>
      <c r="AF41" s="67"/>
      <c r="AG41" s="188"/>
      <c r="AH41" s="51"/>
      <c r="AI41" s="188"/>
      <c r="AJ41" s="67"/>
      <c r="AK41" s="50"/>
      <c r="AL41" s="67"/>
      <c r="AM41" s="50"/>
      <c r="AN41" s="51"/>
      <c r="AO41" s="50"/>
      <c r="AP41" s="51"/>
      <c r="AQ41" s="50"/>
      <c r="AR41" s="51"/>
      <c r="AS41" s="50"/>
      <c r="AT41" s="51"/>
      <c r="AU41" s="50"/>
      <c r="AV41" s="51"/>
      <c r="AW41" s="50"/>
      <c r="AX41" s="51"/>
      <c r="AY41" s="50"/>
      <c r="AZ41" s="51"/>
      <c r="BA41" s="50"/>
      <c r="BB41" s="51"/>
      <c r="BC41" s="50"/>
      <c r="BD41" s="51"/>
      <c r="BE41" s="50"/>
      <c r="BF41" s="51"/>
    </row>
    <row r="42" spans="1:58" x14ac:dyDescent="0.2">
      <c r="A42" s="63">
        <v>39</v>
      </c>
      <c r="B42" s="192">
        <v>40</v>
      </c>
      <c r="C42" s="64" t="s">
        <v>129</v>
      </c>
      <c r="D42" s="70" t="s">
        <v>283</v>
      </c>
      <c r="E42" s="78" t="s">
        <v>121</v>
      </c>
      <c r="F42" s="47">
        <f>G42+H42</f>
        <v>21.5</v>
      </c>
      <c r="G42" s="66">
        <f>J42+L42+N42+P42+R42+T42+V42+X42+Z42+AB42+AD42+AF42+AH42+AJ42+AL42</f>
        <v>16</v>
      </c>
      <c r="H42" s="201">
        <v>5.5</v>
      </c>
      <c r="I42" s="201"/>
      <c r="J42" s="51"/>
      <c r="K42" s="188"/>
      <c r="L42" s="51"/>
      <c r="M42" s="188"/>
      <c r="N42" s="51"/>
      <c r="O42" s="188"/>
      <c r="P42" s="51"/>
      <c r="Q42" s="188"/>
      <c r="R42" s="51"/>
      <c r="S42" s="106" t="s">
        <v>22</v>
      </c>
      <c r="T42" s="51">
        <v>16</v>
      </c>
      <c r="U42" s="188"/>
      <c r="V42" s="51"/>
      <c r="W42" s="188"/>
      <c r="X42" s="51"/>
      <c r="Y42" s="188"/>
      <c r="Z42" s="51"/>
      <c r="AA42" s="188"/>
      <c r="AB42" s="51"/>
      <c r="AC42" s="188"/>
      <c r="AD42" s="51"/>
      <c r="AE42" s="188"/>
      <c r="AF42" s="67"/>
      <c r="AG42" s="188"/>
      <c r="AH42" s="51"/>
      <c r="AI42" s="188"/>
      <c r="AJ42" s="67"/>
      <c r="AK42" s="50"/>
      <c r="AL42" s="67"/>
      <c r="AM42" s="50"/>
      <c r="AN42" s="51"/>
      <c r="AO42" s="50"/>
      <c r="AP42" s="51"/>
      <c r="AQ42" s="50"/>
      <c r="AR42" s="51"/>
      <c r="AS42" s="50"/>
      <c r="AT42" s="51"/>
      <c r="AU42" s="50"/>
      <c r="AV42" s="51"/>
      <c r="AW42" s="50"/>
      <c r="AX42" s="51"/>
      <c r="AY42" s="50"/>
      <c r="AZ42" s="51"/>
      <c r="BA42" s="50"/>
      <c r="BB42" s="51"/>
      <c r="BC42" s="50"/>
      <c r="BD42" s="51"/>
      <c r="BE42" s="50"/>
      <c r="BF42" s="51"/>
    </row>
    <row r="43" spans="1:58" x14ac:dyDescent="0.2">
      <c r="A43" s="63">
        <v>40</v>
      </c>
      <c r="B43" s="192">
        <v>37</v>
      </c>
      <c r="C43" s="64" t="s">
        <v>122</v>
      </c>
      <c r="D43" s="70" t="s">
        <v>218</v>
      </c>
      <c r="E43" s="80" t="s">
        <v>87</v>
      </c>
      <c r="F43" s="47">
        <f>G43+H43</f>
        <v>18</v>
      </c>
      <c r="G43" s="66">
        <f>J43+L43+N43+P43+R43+T43+V43+X43+Z43+AB43+AD43+AF43+AH43+AJ43+AL43</f>
        <v>0</v>
      </c>
      <c r="H43" s="201">
        <v>18</v>
      </c>
      <c r="I43" s="201"/>
      <c r="J43" s="51"/>
      <c r="K43" s="205"/>
      <c r="L43" s="51"/>
      <c r="M43" s="188"/>
      <c r="N43" s="51"/>
      <c r="O43" s="188"/>
      <c r="P43" s="51"/>
      <c r="Q43" s="188"/>
      <c r="R43" s="51"/>
      <c r="S43" s="188"/>
      <c r="T43" s="51"/>
      <c r="U43" s="188"/>
      <c r="V43" s="51"/>
      <c r="W43" s="188"/>
      <c r="X43" s="51"/>
      <c r="Y43" s="188"/>
      <c r="Z43" s="51"/>
      <c r="AA43" s="188"/>
      <c r="AB43" s="51"/>
      <c r="AC43" s="188"/>
      <c r="AD43" s="51"/>
      <c r="AE43" s="188"/>
      <c r="AF43" s="67"/>
      <c r="AG43" s="188"/>
      <c r="AH43" s="51"/>
      <c r="AI43" s="188"/>
      <c r="AJ43" s="67"/>
      <c r="AK43" s="50"/>
      <c r="AL43" s="67"/>
      <c r="AM43" s="50"/>
      <c r="AN43" s="51"/>
      <c r="AO43" s="50"/>
      <c r="AP43" s="51"/>
      <c r="AQ43" s="50"/>
      <c r="AR43" s="51"/>
      <c r="AS43" s="50"/>
      <c r="AT43" s="51"/>
      <c r="AU43" s="50"/>
      <c r="AV43" s="51"/>
      <c r="AW43" s="50"/>
      <c r="AX43" s="51"/>
      <c r="AY43" s="50"/>
      <c r="AZ43" s="51"/>
      <c r="BA43" s="50"/>
      <c r="BB43" s="51"/>
      <c r="BC43" s="50"/>
      <c r="BD43" s="51"/>
      <c r="BE43" s="50"/>
      <c r="BF43" s="51"/>
    </row>
    <row r="44" spans="1:58" x14ac:dyDescent="0.2">
      <c r="A44" s="63">
        <v>41</v>
      </c>
      <c r="B44" s="192">
        <v>100</v>
      </c>
      <c r="C44" s="87" t="s">
        <v>411</v>
      </c>
      <c r="D44" s="87"/>
      <c r="E44" s="82"/>
      <c r="F44" s="47">
        <f>G44+H44</f>
        <v>16</v>
      </c>
      <c r="G44" s="66">
        <f>J44+L44+N44+P44+R44+T44+V44+X44+Z44+AB44+AD44+AF44+AH44+AJ44+AL44</f>
        <v>16</v>
      </c>
      <c r="H44" s="201">
        <v>0</v>
      </c>
      <c r="I44" s="201"/>
      <c r="J44" s="51"/>
      <c r="K44" s="188"/>
      <c r="L44" s="51"/>
      <c r="M44" s="188"/>
      <c r="N44" s="51"/>
      <c r="O44" s="188"/>
      <c r="P44" s="51"/>
      <c r="Q44" s="188"/>
      <c r="R44" s="51"/>
      <c r="S44" s="106" t="s">
        <v>22</v>
      </c>
      <c r="T44" s="51">
        <v>16</v>
      </c>
      <c r="U44" s="188"/>
      <c r="V44" s="51"/>
      <c r="W44" s="190"/>
      <c r="X44" s="51"/>
      <c r="Y44" s="188"/>
      <c r="Z44" s="51"/>
      <c r="AA44" s="188"/>
      <c r="AB44" s="51"/>
      <c r="AC44" s="188"/>
      <c r="AD44" s="51"/>
      <c r="AE44" s="188"/>
      <c r="AF44" s="67"/>
      <c r="AG44" s="188"/>
      <c r="AH44" s="51"/>
      <c r="AI44" s="188"/>
      <c r="AJ44" s="67"/>
      <c r="AK44" s="50"/>
      <c r="AL44" s="67"/>
      <c r="AM44" s="50"/>
      <c r="AN44" s="51"/>
      <c r="AO44" s="50"/>
      <c r="AP44" s="51"/>
      <c r="AQ44" s="50"/>
      <c r="AR44" s="51"/>
      <c r="AS44" s="50"/>
      <c r="AT44" s="51"/>
      <c r="AU44" s="50"/>
      <c r="AV44" s="51"/>
      <c r="AW44" s="50"/>
      <c r="AX44" s="51"/>
      <c r="AY44" s="50"/>
      <c r="AZ44" s="51"/>
      <c r="BA44" s="50"/>
      <c r="BB44" s="51"/>
      <c r="BC44" s="50"/>
      <c r="BD44" s="51"/>
      <c r="BE44" s="50"/>
      <c r="BF44" s="51"/>
    </row>
    <row r="45" spans="1:58" x14ac:dyDescent="0.2">
      <c r="A45" s="63">
        <v>42</v>
      </c>
      <c r="B45" s="192">
        <v>69</v>
      </c>
      <c r="C45" s="64" t="s">
        <v>162</v>
      </c>
      <c r="D45" s="70" t="s">
        <v>209</v>
      </c>
      <c r="E45" s="203" t="s">
        <v>121</v>
      </c>
      <c r="F45" s="47">
        <f>G45+H45</f>
        <v>8</v>
      </c>
      <c r="G45" s="66">
        <f>J45+L45+N45+P45+R45+T45+V45+X45+Z45+AB45+AD45+AF45+AH45+AJ45+AL45</f>
        <v>8</v>
      </c>
      <c r="H45" s="201">
        <v>0</v>
      </c>
      <c r="I45" s="201"/>
      <c r="J45" s="51"/>
      <c r="K45" s="188"/>
      <c r="L45" s="51"/>
      <c r="M45" s="188"/>
      <c r="N45" s="51"/>
      <c r="O45" s="109" t="s">
        <v>28</v>
      </c>
      <c r="P45" s="51">
        <v>8</v>
      </c>
      <c r="Q45" s="188"/>
      <c r="R45" s="51"/>
      <c r="S45" s="188"/>
      <c r="T45" s="51"/>
      <c r="U45" s="188"/>
      <c r="V45" s="51"/>
      <c r="W45" s="188"/>
      <c r="X45" s="51"/>
      <c r="Y45" s="205"/>
      <c r="Z45" s="51"/>
      <c r="AA45" s="188"/>
      <c r="AB45" s="51"/>
      <c r="AC45" s="188"/>
      <c r="AD45" s="51"/>
      <c r="AE45" s="188"/>
      <c r="AF45" s="67"/>
      <c r="AG45" s="188"/>
      <c r="AH45" s="51"/>
      <c r="AI45" s="205"/>
      <c r="AJ45" s="67"/>
      <c r="AK45" s="50"/>
      <c r="AL45" s="67"/>
      <c r="AM45" s="50"/>
      <c r="AN45" s="51"/>
      <c r="AO45" s="50"/>
      <c r="AP45" s="51"/>
      <c r="AQ45" s="50"/>
      <c r="AR45" s="51"/>
      <c r="AS45" s="50"/>
      <c r="AT45" s="51"/>
      <c r="AU45" s="50"/>
      <c r="AV45" s="51"/>
      <c r="AW45" s="50"/>
      <c r="AX45" s="51"/>
      <c r="AY45" s="50"/>
      <c r="AZ45" s="51"/>
      <c r="BA45" s="50"/>
      <c r="BB45" s="51"/>
      <c r="BC45" s="50"/>
      <c r="BD45" s="51"/>
      <c r="BE45" s="50"/>
      <c r="BF45" s="51"/>
    </row>
    <row r="46" spans="1:58" x14ac:dyDescent="0.2">
      <c r="A46" s="63">
        <v>43</v>
      </c>
      <c r="B46" s="192">
        <v>98</v>
      </c>
      <c r="C46" s="87" t="s">
        <v>406</v>
      </c>
      <c r="D46" s="87"/>
      <c r="E46" s="82" t="s">
        <v>121</v>
      </c>
      <c r="F46" s="47">
        <f>G46+H46</f>
        <v>8</v>
      </c>
      <c r="G46" s="66">
        <f>J46+L46+N46+P46+R46+T46+V46+X46+Z46+AB46+AD46+AF46+AH46+AJ46+AL46</f>
        <v>8</v>
      </c>
      <c r="H46" s="201">
        <v>0</v>
      </c>
      <c r="I46" s="201"/>
      <c r="J46" s="51"/>
      <c r="K46" s="188"/>
      <c r="L46" s="51"/>
      <c r="M46" s="188"/>
      <c r="N46" s="51"/>
      <c r="O46" s="109" t="s">
        <v>28</v>
      </c>
      <c r="P46" s="51">
        <v>8</v>
      </c>
      <c r="Q46" s="188"/>
      <c r="R46" s="51"/>
      <c r="S46" s="188"/>
      <c r="T46" s="51"/>
      <c r="U46" s="188"/>
      <c r="V46" s="51"/>
      <c r="W46" s="188"/>
      <c r="X46" s="51"/>
      <c r="Y46" s="188"/>
      <c r="Z46" s="51"/>
      <c r="AA46" s="205"/>
      <c r="AB46" s="51"/>
      <c r="AC46" s="188"/>
      <c r="AD46" s="51"/>
      <c r="AE46" s="188"/>
      <c r="AF46" s="67"/>
      <c r="AG46" s="188"/>
      <c r="AH46" s="51"/>
      <c r="AI46" s="188"/>
      <c r="AJ46" s="67"/>
      <c r="AK46" s="50"/>
      <c r="AL46" s="67"/>
      <c r="AM46" s="50"/>
      <c r="AN46" s="51"/>
      <c r="AO46" s="50"/>
      <c r="AP46" s="51"/>
      <c r="AQ46" s="50"/>
      <c r="AR46" s="51"/>
      <c r="AS46" s="50"/>
      <c r="AT46" s="51"/>
      <c r="AU46" s="50"/>
      <c r="AV46" s="51"/>
      <c r="AW46" s="50"/>
      <c r="AX46" s="51"/>
      <c r="AY46" s="50"/>
      <c r="AZ46" s="51"/>
      <c r="BA46" s="50"/>
      <c r="BB46" s="51"/>
      <c r="BC46" s="50"/>
      <c r="BD46" s="51"/>
      <c r="BE46" s="50"/>
      <c r="BF46" s="51"/>
    </row>
    <row r="47" spans="1:58" x14ac:dyDescent="0.2">
      <c r="A47" s="63">
        <v>44</v>
      </c>
      <c r="B47" s="192">
        <v>39</v>
      </c>
      <c r="C47" s="83" t="s">
        <v>132</v>
      </c>
      <c r="D47" s="70" t="s">
        <v>194</v>
      </c>
      <c r="E47" s="203" t="s">
        <v>90</v>
      </c>
      <c r="F47" s="47">
        <f>G47+H47</f>
        <v>5.6</v>
      </c>
      <c r="G47" s="66">
        <f>J47+L47+N47+P47+R47+T47+V47+X47+Z47+AB47+AD47+AF47+AH47+AJ47+AL47</f>
        <v>0</v>
      </c>
      <c r="H47" s="201">
        <v>5.6</v>
      </c>
      <c r="I47" s="201"/>
      <c r="J47" s="51"/>
      <c r="K47" s="205"/>
      <c r="L47" s="51"/>
      <c r="M47" s="188"/>
      <c r="N47" s="51"/>
      <c r="O47" s="188"/>
      <c r="P47" s="51"/>
      <c r="Q47" s="188"/>
      <c r="R47" s="51"/>
      <c r="S47" s="188"/>
      <c r="T47" s="51"/>
      <c r="U47" s="188"/>
      <c r="V47" s="51"/>
      <c r="W47" s="188"/>
      <c r="X47" s="51"/>
      <c r="Y47" s="188"/>
      <c r="Z47" s="51"/>
      <c r="AA47" s="188"/>
      <c r="AB47" s="51"/>
      <c r="AC47" s="188"/>
      <c r="AD47" s="51"/>
      <c r="AE47" s="188"/>
      <c r="AF47" s="67"/>
      <c r="AG47" s="188"/>
      <c r="AH47" s="51"/>
      <c r="AI47" s="188"/>
      <c r="AJ47" s="67"/>
      <c r="AK47" s="50"/>
      <c r="AL47" s="67"/>
      <c r="AM47" s="50"/>
      <c r="AN47" s="51"/>
      <c r="AO47" s="50"/>
      <c r="AP47" s="51"/>
      <c r="AQ47" s="50"/>
      <c r="AR47" s="51"/>
      <c r="AS47" s="50"/>
      <c r="AT47" s="51"/>
      <c r="AU47" s="50"/>
      <c r="AV47" s="51"/>
      <c r="AW47" s="50"/>
      <c r="AX47" s="51"/>
      <c r="AY47" s="50"/>
      <c r="AZ47" s="51"/>
      <c r="BA47" s="50"/>
      <c r="BB47" s="51"/>
      <c r="BC47" s="50"/>
      <c r="BD47" s="51"/>
      <c r="BE47" s="50"/>
      <c r="BF47" s="51"/>
    </row>
    <row r="48" spans="1:58" x14ac:dyDescent="0.2">
      <c r="A48" s="63">
        <v>45</v>
      </c>
      <c r="B48" s="192">
        <v>41</v>
      </c>
      <c r="C48" s="70" t="s">
        <v>105</v>
      </c>
      <c r="D48" s="70" t="s">
        <v>199</v>
      </c>
      <c r="E48" s="74" t="s">
        <v>87</v>
      </c>
      <c r="F48" s="47">
        <f>G48+H48</f>
        <v>5</v>
      </c>
      <c r="G48" s="66">
        <f>J48+L48+N48+P48+R48+T48+V48+X48+Z48+AB48+AD48+AF48+AH48+AJ48+AL48</f>
        <v>0</v>
      </c>
      <c r="H48" s="201">
        <v>5</v>
      </c>
      <c r="I48" s="201"/>
      <c r="J48" s="51"/>
      <c r="K48" s="188"/>
      <c r="L48" s="51"/>
      <c r="M48" s="205"/>
      <c r="N48" s="51"/>
      <c r="O48" s="188"/>
      <c r="P48" s="51"/>
      <c r="Q48" s="188"/>
      <c r="R48" s="51"/>
      <c r="S48" s="188"/>
      <c r="T48" s="51"/>
      <c r="U48" s="188"/>
      <c r="V48" s="51"/>
      <c r="W48" s="188"/>
      <c r="X48" s="51"/>
      <c r="Y48" s="188"/>
      <c r="Z48" s="51"/>
      <c r="AA48" s="188"/>
      <c r="AB48" s="51"/>
      <c r="AC48" s="188"/>
      <c r="AD48" s="51"/>
      <c r="AE48" s="188"/>
      <c r="AF48" s="67"/>
      <c r="AG48" s="188"/>
      <c r="AH48" s="51"/>
      <c r="AI48" s="188"/>
      <c r="AJ48" s="67"/>
      <c r="AK48" s="50"/>
      <c r="AL48" s="67"/>
      <c r="AM48" s="50"/>
      <c r="AN48" s="51"/>
      <c r="AO48" s="50"/>
      <c r="AP48" s="51"/>
      <c r="AQ48" s="50"/>
      <c r="AR48" s="51"/>
      <c r="AS48" s="50"/>
      <c r="AT48" s="51"/>
      <c r="AU48" s="50"/>
      <c r="AV48" s="51"/>
      <c r="AW48" s="50"/>
      <c r="AX48" s="51"/>
      <c r="AY48" s="50"/>
      <c r="AZ48" s="51"/>
      <c r="BA48" s="50"/>
      <c r="BB48" s="51"/>
      <c r="BC48" s="50"/>
      <c r="BD48" s="51"/>
      <c r="BE48" s="50"/>
      <c r="BF48" s="51"/>
    </row>
    <row r="49" spans="1:58" x14ac:dyDescent="0.2">
      <c r="A49" s="63">
        <v>46</v>
      </c>
      <c r="B49" s="192">
        <v>42</v>
      </c>
      <c r="C49" s="87" t="s">
        <v>393</v>
      </c>
      <c r="D49" s="87" t="s">
        <v>394</v>
      </c>
      <c r="E49" s="72" t="s">
        <v>81</v>
      </c>
      <c r="F49" s="47">
        <f>G49+H49</f>
        <v>4</v>
      </c>
      <c r="G49" s="66">
        <f>J49+L49+N49+P49+R49+T49+V49+X49+Z49+AB49+AD49+AF49+AH49+AJ49+AL49</f>
        <v>0</v>
      </c>
      <c r="H49" s="201">
        <v>4</v>
      </c>
      <c r="I49" s="201"/>
      <c r="J49" s="51"/>
      <c r="K49" s="205"/>
      <c r="L49" s="51"/>
      <c r="M49" s="188"/>
      <c r="N49" s="51"/>
      <c r="O49" s="205"/>
      <c r="P49" s="51"/>
      <c r="Q49" s="188"/>
      <c r="R49" s="51"/>
      <c r="S49" s="205"/>
      <c r="T49" s="51"/>
      <c r="U49" s="188"/>
      <c r="V49" s="51"/>
      <c r="W49" s="188"/>
      <c r="X49" s="51"/>
      <c r="Y49" s="188"/>
      <c r="Z49" s="51"/>
      <c r="AA49" s="188"/>
      <c r="AB49" s="51"/>
      <c r="AC49" s="188"/>
      <c r="AD49" s="51"/>
      <c r="AE49" s="188"/>
      <c r="AF49" s="67"/>
      <c r="AG49" s="188"/>
      <c r="AH49" s="51"/>
      <c r="AI49" s="188"/>
      <c r="AJ49" s="67"/>
      <c r="AK49" s="50"/>
      <c r="AL49" s="67"/>
      <c r="AM49" s="50"/>
      <c r="AN49" s="51"/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50"/>
      <c r="BF49" s="51"/>
    </row>
    <row r="50" spans="1:58" x14ac:dyDescent="0.2">
      <c r="A50" s="63">
        <v>47</v>
      </c>
      <c r="B50" s="192">
        <v>43</v>
      </c>
      <c r="C50" s="64" t="s">
        <v>144</v>
      </c>
      <c r="D50" s="70" t="s">
        <v>214</v>
      </c>
      <c r="E50" s="203" t="s">
        <v>97</v>
      </c>
      <c r="F50" s="47">
        <f>G50+H50</f>
        <v>0</v>
      </c>
      <c r="G50" s="66">
        <f>J50+L50+N50+P50+R50+T50+V50+X50+Z50+AB50+AD50+AF50+AH50+AJ50+AL50</f>
        <v>0</v>
      </c>
      <c r="H50" s="201">
        <v>0</v>
      </c>
      <c r="I50" s="201"/>
      <c r="J50" s="51"/>
      <c r="K50" s="188"/>
      <c r="L50" s="51"/>
      <c r="M50" s="188"/>
      <c r="N50" s="51"/>
      <c r="O50" s="188"/>
      <c r="P50" s="51"/>
      <c r="Q50" s="188"/>
      <c r="R50" s="51"/>
      <c r="S50" s="188"/>
      <c r="T50" s="51"/>
      <c r="U50" s="188"/>
      <c r="V50" s="51"/>
      <c r="W50" s="188"/>
      <c r="X50" s="51"/>
      <c r="Y50" s="188"/>
      <c r="Z50" s="51"/>
      <c r="AA50" s="188"/>
      <c r="AB50" s="51"/>
      <c r="AC50" s="188"/>
      <c r="AD50" s="51"/>
      <c r="AE50" s="188"/>
      <c r="AF50" s="67"/>
      <c r="AG50" s="188"/>
      <c r="AH50" s="51"/>
      <c r="AI50" s="188"/>
      <c r="AJ50" s="67"/>
      <c r="AK50" s="50"/>
      <c r="AL50" s="67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/>
      <c r="AX50" s="51"/>
      <c r="AY50" s="50"/>
      <c r="AZ50" s="51"/>
      <c r="BA50" s="50"/>
      <c r="BB50" s="51"/>
      <c r="BC50" s="50"/>
      <c r="BD50" s="51"/>
      <c r="BE50" s="50"/>
      <c r="BF50" s="51"/>
    </row>
    <row r="51" spans="1:58" x14ac:dyDescent="0.2">
      <c r="A51" s="63">
        <v>48</v>
      </c>
      <c r="B51" s="192">
        <v>44</v>
      </c>
      <c r="C51" s="64" t="s">
        <v>240</v>
      </c>
      <c r="D51" s="70" t="s">
        <v>277</v>
      </c>
      <c r="E51" s="204" t="s">
        <v>404</v>
      </c>
      <c r="F51" s="47">
        <f>G51+H51</f>
        <v>0</v>
      </c>
      <c r="G51" s="66">
        <f>J51+L51+N51+P51+R51+T51+V51+X51+Z51+AB51+AD51+AF51+AH51+AJ51+AL51</f>
        <v>0</v>
      </c>
      <c r="H51" s="202">
        <v>0</v>
      </c>
      <c r="I51" s="201"/>
      <c r="J51" s="51"/>
      <c r="K51" s="188"/>
      <c r="L51" s="51"/>
      <c r="M51" s="188"/>
      <c r="N51" s="51"/>
      <c r="O51" s="188"/>
      <c r="P51" s="51"/>
      <c r="Q51" s="188"/>
      <c r="R51" s="51"/>
      <c r="S51" s="188"/>
      <c r="T51" s="51"/>
      <c r="U51" s="188"/>
      <c r="V51" s="51"/>
      <c r="W51" s="188"/>
      <c r="X51" s="51"/>
      <c r="Y51" s="188"/>
      <c r="Z51" s="51"/>
      <c r="AA51" s="188"/>
      <c r="AB51" s="51"/>
      <c r="AC51" s="188"/>
      <c r="AD51" s="51"/>
      <c r="AE51" s="188"/>
      <c r="AF51" s="67"/>
      <c r="AG51" s="188"/>
      <c r="AH51" s="51"/>
      <c r="AI51" s="188"/>
      <c r="AJ51" s="67"/>
      <c r="AK51" s="50"/>
      <c r="AL51" s="67"/>
      <c r="AM51" s="50"/>
      <c r="AN51" s="51"/>
      <c r="AO51" s="50"/>
      <c r="AP51" s="51"/>
      <c r="AQ51" s="50"/>
      <c r="AR51" s="51"/>
      <c r="AS51" s="50"/>
      <c r="AT51" s="51"/>
      <c r="AU51" s="50"/>
      <c r="AV51" s="51"/>
      <c r="AW51" s="50"/>
      <c r="AX51" s="51"/>
      <c r="AY51" s="50"/>
      <c r="AZ51" s="51"/>
      <c r="BA51" s="50"/>
      <c r="BB51" s="51"/>
      <c r="BC51" s="50"/>
      <c r="BD51" s="51"/>
      <c r="BE51" s="50"/>
      <c r="BF51" s="51"/>
    </row>
    <row r="52" spans="1:58" x14ac:dyDescent="0.2">
      <c r="A52" s="63">
        <v>49</v>
      </c>
      <c r="B52" s="192">
        <v>45</v>
      </c>
      <c r="C52" s="64" t="s">
        <v>241</v>
      </c>
      <c r="D52" s="70" t="s">
        <v>313</v>
      </c>
      <c r="E52" s="204" t="s">
        <v>404</v>
      </c>
      <c r="F52" s="47">
        <f>G52+H52</f>
        <v>0</v>
      </c>
      <c r="G52" s="66">
        <f>J52+L52+N52+P52+R52+T52+V52+X52+Z52+AB52+AD52+AF52+AH52+AJ52+AL52</f>
        <v>0</v>
      </c>
      <c r="H52" s="201">
        <v>0</v>
      </c>
      <c r="I52" s="201"/>
      <c r="J52" s="51"/>
      <c r="K52" s="188"/>
      <c r="L52" s="51"/>
      <c r="M52" s="188"/>
      <c r="N52" s="51"/>
      <c r="O52" s="188"/>
      <c r="P52" s="51"/>
      <c r="Q52" s="188"/>
      <c r="R52" s="51"/>
      <c r="S52" s="188"/>
      <c r="T52" s="51"/>
      <c r="U52" s="188"/>
      <c r="V52" s="51"/>
      <c r="W52" s="188"/>
      <c r="X52" s="51"/>
      <c r="Y52" s="188"/>
      <c r="Z52" s="51"/>
      <c r="AA52" s="188"/>
      <c r="AB52" s="51"/>
      <c r="AC52" s="188"/>
      <c r="AD52" s="51"/>
      <c r="AE52" s="188"/>
      <c r="AF52" s="67"/>
      <c r="AG52" s="188"/>
      <c r="AH52" s="51"/>
      <c r="AI52" s="188"/>
      <c r="AJ52" s="67"/>
      <c r="AK52" s="50"/>
      <c r="AL52" s="67"/>
      <c r="AM52" s="50"/>
      <c r="AN52" s="51"/>
      <c r="AO52" s="50"/>
      <c r="AP52" s="51"/>
      <c r="AQ52" s="50"/>
      <c r="AR52" s="51"/>
      <c r="AS52" s="50"/>
      <c r="AT52" s="51"/>
      <c r="AU52" s="50"/>
      <c r="AV52" s="51"/>
      <c r="AW52" s="50"/>
      <c r="AX52" s="51"/>
      <c r="AY52" s="50"/>
      <c r="AZ52" s="51"/>
      <c r="BA52" s="50"/>
      <c r="BB52" s="51"/>
      <c r="BC52" s="50"/>
      <c r="BD52" s="51"/>
      <c r="BE52" s="50"/>
      <c r="BF52" s="51"/>
    </row>
    <row r="53" spans="1:58" x14ac:dyDescent="0.2">
      <c r="A53" s="63">
        <v>50</v>
      </c>
      <c r="B53" s="192">
        <v>46</v>
      </c>
      <c r="C53" s="64" t="s">
        <v>242</v>
      </c>
      <c r="D53" s="70" t="s">
        <v>316</v>
      </c>
      <c r="E53" s="74" t="s">
        <v>404</v>
      </c>
      <c r="F53" s="47">
        <f>G53+H53</f>
        <v>0</v>
      </c>
      <c r="G53" s="66">
        <f>J53+L53+N53+P53+R53+T53+V53+X53+Z53+AB53+AD53+AF53+AH53+AJ53+AL53</f>
        <v>0</v>
      </c>
      <c r="H53" s="201">
        <v>0</v>
      </c>
      <c r="I53" s="201"/>
      <c r="J53" s="51"/>
      <c r="K53" s="188"/>
      <c r="L53" s="51"/>
      <c r="M53" s="188"/>
      <c r="N53" s="51"/>
      <c r="O53" s="188"/>
      <c r="P53" s="51"/>
      <c r="Q53" s="188"/>
      <c r="R53" s="51"/>
      <c r="S53" s="188"/>
      <c r="T53" s="51"/>
      <c r="U53" s="188"/>
      <c r="V53" s="51"/>
      <c r="W53" s="188"/>
      <c r="X53" s="51"/>
      <c r="Y53" s="188"/>
      <c r="Z53" s="51"/>
      <c r="AA53" s="188"/>
      <c r="AB53" s="51"/>
      <c r="AC53" s="188"/>
      <c r="AD53" s="51"/>
      <c r="AE53" s="188"/>
      <c r="AF53" s="67"/>
      <c r="AG53" s="188"/>
      <c r="AH53" s="51"/>
      <c r="AI53" s="188"/>
      <c r="AJ53" s="67"/>
      <c r="AK53" s="50"/>
      <c r="AL53" s="67"/>
      <c r="AM53" s="50"/>
      <c r="AN53" s="51"/>
      <c r="AO53" s="50"/>
      <c r="AP53" s="51"/>
      <c r="AQ53" s="50"/>
      <c r="AR53" s="51"/>
      <c r="AS53" s="50"/>
      <c r="AT53" s="51"/>
      <c r="AU53" s="50"/>
      <c r="AV53" s="51"/>
      <c r="AW53" s="50"/>
      <c r="AX53" s="51"/>
      <c r="AY53" s="50"/>
      <c r="AZ53" s="51"/>
      <c r="BA53" s="50"/>
      <c r="BB53" s="51"/>
      <c r="BC53" s="50"/>
      <c r="BD53" s="51"/>
      <c r="BE53" s="50"/>
      <c r="BF53" s="51"/>
    </row>
    <row r="54" spans="1:58" x14ac:dyDescent="0.2">
      <c r="A54" s="63">
        <v>51</v>
      </c>
      <c r="B54" s="192">
        <v>47</v>
      </c>
      <c r="C54" s="64" t="s">
        <v>256</v>
      </c>
      <c r="D54" s="70" t="s">
        <v>296</v>
      </c>
      <c r="E54" s="74" t="s">
        <v>404</v>
      </c>
      <c r="F54" s="47">
        <f>G54+H54</f>
        <v>0</v>
      </c>
      <c r="G54" s="66">
        <f>J54+L54+N54+P54+R54+T54+V54+X54+Z54+AB54+AD54+AF54+AH54+AJ54+AL54</f>
        <v>0</v>
      </c>
      <c r="H54" s="202">
        <v>0</v>
      </c>
      <c r="I54" s="201"/>
      <c r="J54" s="51"/>
      <c r="K54" s="205"/>
      <c r="L54" s="51"/>
      <c r="M54" s="205"/>
      <c r="N54" s="51"/>
      <c r="O54" s="188"/>
      <c r="P54" s="51"/>
      <c r="Q54" s="188"/>
      <c r="R54" s="51"/>
      <c r="S54" s="188"/>
      <c r="T54" s="51"/>
      <c r="U54" s="205"/>
      <c r="V54" s="51"/>
      <c r="W54" s="188"/>
      <c r="X54" s="51"/>
      <c r="Y54" s="188"/>
      <c r="Z54" s="51"/>
      <c r="AA54" s="188"/>
      <c r="AB54" s="51"/>
      <c r="AC54" s="188"/>
      <c r="AD54" s="51"/>
      <c r="AE54" s="188"/>
      <c r="AF54" s="67"/>
      <c r="AG54" s="188"/>
      <c r="AH54" s="51"/>
      <c r="AI54" s="188"/>
      <c r="AJ54" s="67"/>
      <c r="AK54" s="50"/>
      <c r="AL54" s="67"/>
      <c r="AM54" s="50"/>
      <c r="AN54" s="51"/>
      <c r="AO54" s="50"/>
      <c r="AP54" s="51"/>
      <c r="AQ54" s="50"/>
      <c r="AR54" s="51"/>
      <c r="AS54" s="50"/>
      <c r="AT54" s="51"/>
      <c r="AU54" s="50"/>
      <c r="AV54" s="51"/>
      <c r="AW54" s="50"/>
      <c r="AX54" s="51"/>
      <c r="AY54" s="50"/>
      <c r="AZ54" s="51"/>
      <c r="BA54" s="50"/>
      <c r="BB54" s="51"/>
      <c r="BC54" s="50"/>
      <c r="BD54" s="51"/>
      <c r="BE54" s="50"/>
      <c r="BF54" s="51"/>
    </row>
    <row r="55" spans="1:58" x14ac:dyDescent="0.2">
      <c r="A55" s="63">
        <v>52</v>
      </c>
      <c r="B55" s="192">
        <v>48</v>
      </c>
      <c r="C55" s="64" t="s">
        <v>109</v>
      </c>
      <c r="D55" s="70" t="s">
        <v>200</v>
      </c>
      <c r="E55" s="203" t="s">
        <v>104</v>
      </c>
      <c r="F55" s="47">
        <f>G55+H55</f>
        <v>0</v>
      </c>
      <c r="G55" s="66">
        <f>J55+L55+N55+P55+R55+T55+V55+X55+Z55+AB55+AD55+AF55+AH55+AJ55+AL55</f>
        <v>0</v>
      </c>
      <c r="H55" s="201">
        <v>0</v>
      </c>
      <c r="I55" s="201"/>
      <c r="J55" s="51"/>
      <c r="K55" s="188"/>
      <c r="L55" s="51"/>
      <c r="M55" s="188"/>
      <c r="N55" s="51"/>
      <c r="O55" s="188"/>
      <c r="P55" s="51"/>
      <c r="Q55" s="188"/>
      <c r="R55" s="51"/>
      <c r="S55" s="188"/>
      <c r="T55" s="51"/>
      <c r="U55" s="188"/>
      <c r="V55" s="51"/>
      <c r="W55" s="188"/>
      <c r="X55" s="51"/>
      <c r="Y55" s="188"/>
      <c r="Z55" s="51"/>
      <c r="AA55" s="188"/>
      <c r="AB55" s="51"/>
      <c r="AC55" s="188"/>
      <c r="AD55" s="51"/>
      <c r="AE55" s="188"/>
      <c r="AF55" s="67"/>
      <c r="AG55" s="188"/>
      <c r="AH55" s="51"/>
      <c r="AI55" s="205"/>
      <c r="AJ55" s="67"/>
      <c r="AK55" s="50"/>
      <c r="AL55" s="67"/>
      <c r="AM55" s="50"/>
      <c r="AN55" s="51"/>
      <c r="AO55" s="50"/>
      <c r="AP55" s="51"/>
      <c r="AQ55" s="50"/>
      <c r="AR55" s="51"/>
      <c r="AS55" s="50"/>
      <c r="AT55" s="51"/>
      <c r="AU55" s="50"/>
      <c r="AV55" s="51"/>
      <c r="AW55" s="50"/>
      <c r="AX55" s="51"/>
      <c r="AY55" s="50"/>
      <c r="AZ55" s="51"/>
      <c r="BA55" s="50"/>
      <c r="BB55" s="51"/>
      <c r="BC55" s="50"/>
      <c r="BD55" s="51"/>
      <c r="BE55" s="50"/>
      <c r="BF55" s="51"/>
    </row>
    <row r="56" spans="1:58" x14ac:dyDescent="0.2">
      <c r="A56" s="63">
        <v>53</v>
      </c>
      <c r="B56" s="192">
        <v>49</v>
      </c>
      <c r="C56" s="64" t="s">
        <v>254</v>
      </c>
      <c r="D56" s="70" t="s">
        <v>294</v>
      </c>
      <c r="E56" s="75" t="s">
        <v>305</v>
      </c>
      <c r="F56" s="47">
        <f>G56+H56</f>
        <v>0</v>
      </c>
      <c r="G56" s="66">
        <f>J56+L56+N56+P56+R56+T56+V56+X56+Z56+AB56+AD56+AF56+AH56+AJ56+AL56</f>
        <v>0</v>
      </c>
      <c r="H56" s="201">
        <v>0</v>
      </c>
      <c r="I56" s="201"/>
      <c r="J56" s="51"/>
      <c r="K56" s="188"/>
      <c r="L56" s="51"/>
      <c r="M56" s="188"/>
      <c r="N56" s="51"/>
      <c r="O56" s="188"/>
      <c r="P56" s="51"/>
      <c r="Q56" s="188"/>
      <c r="R56" s="51"/>
      <c r="S56" s="205"/>
      <c r="T56" s="51"/>
      <c r="U56" s="188"/>
      <c r="V56" s="51"/>
      <c r="W56" s="188"/>
      <c r="X56" s="51"/>
      <c r="Y56" s="188"/>
      <c r="Z56" s="51"/>
      <c r="AA56" s="188"/>
      <c r="AB56" s="51"/>
      <c r="AC56" s="188"/>
      <c r="AD56" s="51"/>
      <c r="AE56" s="188"/>
      <c r="AF56" s="67"/>
      <c r="AG56" s="188"/>
      <c r="AH56" s="51"/>
      <c r="AI56" s="188"/>
      <c r="AJ56" s="67"/>
      <c r="AK56" s="50"/>
      <c r="AL56" s="67"/>
      <c r="AM56" s="50"/>
      <c r="AN56" s="51"/>
      <c r="AO56" s="50"/>
      <c r="AP56" s="51"/>
      <c r="AQ56" s="50"/>
      <c r="AR56" s="51"/>
      <c r="AS56" s="50"/>
      <c r="AT56" s="51"/>
      <c r="AU56" s="50"/>
      <c r="AV56" s="51"/>
      <c r="AW56" s="50"/>
      <c r="AX56" s="51"/>
      <c r="AY56" s="50"/>
      <c r="AZ56" s="51"/>
      <c r="BA56" s="50"/>
      <c r="BB56" s="51"/>
      <c r="BC56" s="50"/>
      <c r="BD56" s="51"/>
      <c r="BE56" s="50"/>
      <c r="BF56" s="51"/>
    </row>
    <row r="57" spans="1:58" x14ac:dyDescent="0.2">
      <c r="A57" s="63">
        <v>54</v>
      </c>
      <c r="B57" s="192">
        <v>50</v>
      </c>
      <c r="C57" s="64" t="s">
        <v>249</v>
      </c>
      <c r="D57" s="70" t="s">
        <v>292</v>
      </c>
      <c r="E57" s="75" t="s">
        <v>305</v>
      </c>
      <c r="F57" s="47">
        <f>G57+H57</f>
        <v>0</v>
      </c>
      <c r="G57" s="66">
        <f>J57+L57+N57+P57+R57+T57+V57+X57+Z57+AB57+AD57+AF57+AH57+AJ57+AL57</f>
        <v>0</v>
      </c>
      <c r="H57" s="201">
        <v>0</v>
      </c>
      <c r="I57" s="201"/>
      <c r="J57" s="51"/>
      <c r="K57" s="205"/>
      <c r="L57" s="51"/>
      <c r="M57" s="188"/>
      <c r="N57" s="51"/>
      <c r="O57" s="188"/>
      <c r="P57" s="51"/>
      <c r="Q57" s="188"/>
      <c r="R57" s="51"/>
      <c r="S57" s="188"/>
      <c r="T57" s="51"/>
      <c r="U57" s="188"/>
      <c r="V57" s="51"/>
      <c r="W57" s="188"/>
      <c r="X57" s="51"/>
      <c r="Y57" s="188"/>
      <c r="Z57" s="51"/>
      <c r="AA57" s="188"/>
      <c r="AB57" s="51"/>
      <c r="AC57" s="188"/>
      <c r="AD57" s="51"/>
      <c r="AE57" s="188"/>
      <c r="AF57" s="67"/>
      <c r="AG57" s="188"/>
      <c r="AH57" s="51"/>
      <c r="AI57" s="188"/>
      <c r="AJ57" s="67"/>
      <c r="AK57" s="50"/>
      <c r="AL57" s="67"/>
      <c r="AM57" s="50"/>
      <c r="AN57" s="51"/>
      <c r="AO57" s="50"/>
      <c r="AP57" s="51"/>
      <c r="AQ57" s="50"/>
      <c r="AR57" s="51"/>
      <c r="AS57" s="50"/>
      <c r="AT57" s="51"/>
      <c r="AU57" s="50"/>
      <c r="AV57" s="51"/>
      <c r="AW57" s="50"/>
      <c r="AX57" s="51"/>
      <c r="AY57" s="50"/>
      <c r="AZ57" s="51"/>
      <c r="BA57" s="50"/>
      <c r="BB57" s="51"/>
      <c r="BC57" s="50"/>
      <c r="BD57" s="51"/>
      <c r="BE57" s="50"/>
      <c r="BF57" s="51"/>
    </row>
    <row r="58" spans="1:58" x14ac:dyDescent="0.2">
      <c r="A58" s="63">
        <v>55</v>
      </c>
      <c r="B58" s="192">
        <v>51</v>
      </c>
      <c r="C58" s="64" t="s">
        <v>164</v>
      </c>
      <c r="D58" s="70" t="s">
        <v>216</v>
      </c>
      <c r="E58" s="77" t="s">
        <v>97</v>
      </c>
      <c r="F58" s="47">
        <f>G58+H58</f>
        <v>0</v>
      </c>
      <c r="G58" s="66">
        <f>J58+L58+N58+P58+R58+T58+V58+X58+Z58+AB58+AD58+AF58+AH58+AJ58+AL58</f>
        <v>0</v>
      </c>
      <c r="H58" s="201">
        <v>0</v>
      </c>
      <c r="I58" s="201"/>
      <c r="J58" s="51"/>
      <c r="K58" s="205"/>
      <c r="L58" s="51"/>
      <c r="M58" s="188"/>
      <c r="N58" s="51"/>
      <c r="O58" s="188"/>
      <c r="P58" s="51"/>
      <c r="Q58" s="188"/>
      <c r="R58" s="51"/>
      <c r="S58" s="188"/>
      <c r="T58" s="51"/>
      <c r="U58" s="188"/>
      <c r="V58" s="51"/>
      <c r="W58" s="188"/>
      <c r="X58" s="51"/>
      <c r="Y58" s="188"/>
      <c r="Z58" s="51"/>
      <c r="AA58" s="188"/>
      <c r="AB58" s="51"/>
      <c r="AC58" s="188"/>
      <c r="AD58" s="51"/>
      <c r="AE58" s="188"/>
      <c r="AF58" s="67"/>
      <c r="AG58" s="188"/>
      <c r="AH58" s="51"/>
      <c r="AI58" s="188"/>
      <c r="AJ58" s="67"/>
      <c r="AK58" s="50"/>
      <c r="AL58" s="67"/>
      <c r="AM58" s="50"/>
      <c r="AN58" s="51"/>
      <c r="AO58" s="50"/>
      <c r="AP58" s="51"/>
      <c r="AQ58" s="50"/>
      <c r="AR58" s="51"/>
      <c r="AS58" s="50"/>
      <c r="AT58" s="51"/>
      <c r="AU58" s="50"/>
      <c r="AV58" s="51"/>
      <c r="AW58" s="50"/>
      <c r="AX58" s="51"/>
      <c r="AY58" s="50"/>
      <c r="AZ58" s="51"/>
      <c r="BA58" s="50"/>
      <c r="BB58" s="51"/>
      <c r="BC58" s="50"/>
      <c r="BD58" s="51"/>
      <c r="BE58" s="50"/>
      <c r="BF58" s="51"/>
    </row>
    <row r="59" spans="1:58" x14ac:dyDescent="0.2">
      <c r="A59" s="63">
        <v>56</v>
      </c>
      <c r="B59" s="192">
        <v>52</v>
      </c>
      <c r="C59" s="64" t="s">
        <v>340</v>
      </c>
      <c r="D59" s="70" t="s">
        <v>341</v>
      </c>
      <c r="E59" s="74" t="s">
        <v>87</v>
      </c>
      <c r="F59" s="47">
        <f>G59+H59</f>
        <v>0</v>
      </c>
      <c r="G59" s="66">
        <f>J59+L59+N59+P59+R59+T59+V59+X59+Z59+AB59+AD59+AF59+AH59+AJ59+AL59</f>
        <v>0</v>
      </c>
      <c r="H59" s="201">
        <v>0</v>
      </c>
      <c r="I59" s="201"/>
      <c r="J59" s="51"/>
      <c r="K59" s="188"/>
      <c r="L59" s="51"/>
      <c r="M59" s="188"/>
      <c r="N59" s="51"/>
      <c r="O59" s="188"/>
      <c r="P59" s="51"/>
      <c r="Q59" s="188"/>
      <c r="R59" s="51"/>
      <c r="S59" s="188"/>
      <c r="T59" s="51"/>
      <c r="U59" s="205"/>
      <c r="V59" s="51"/>
      <c r="W59" s="188"/>
      <c r="X59" s="51"/>
      <c r="Y59" s="188"/>
      <c r="Z59" s="51"/>
      <c r="AA59" s="188"/>
      <c r="AB59" s="51"/>
      <c r="AC59" s="188"/>
      <c r="AD59" s="51"/>
      <c r="AE59" s="188"/>
      <c r="AF59" s="67"/>
      <c r="AG59" s="188"/>
      <c r="AH59" s="51"/>
      <c r="AI59" s="188"/>
      <c r="AJ59" s="67"/>
      <c r="AK59" s="50"/>
      <c r="AL59" s="67"/>
      <c r="AM59" s="50"/>
      <c r="AN59" s="51"/>
      <c r="AO59" s="50"/>
      <c r="AP59" s="51"/>
      <c r="AQ59" s="50"/>
      <c r="AR59" s="51"/>
      <c r="AS59" s="50"/>
      <c r="AT59" s="51"/>
      <c r="AU59" s="50"/>
      <c r="AV59" s="51"/>
      <c r="AW59" s="50"/>
      <c r="AX59" s="51"/>
      <c r="AY59" s="50"/>
      <c r="AZ59" s="51"/>
      <c r="BA59" s="50"/>
      <c r="BB59" s="51"/>
      <c r="BC59" s="50"/>
      <c r="BD59" s="51"/>
      <c r="BE59" s="50"/>
      <c r="BF59" s="51"/>
    </row>
    <row r="60" spans="1:58" x14ac:dyDescent="0.2">
      <c r="A60" s="63">
        <v>57</v>
      </c>
      <c r="B60" s="192">
        <v>53</v>
      </c>
      <c r="C60" s="64" t="s">
        <v>124</v>
      </c>
      <c r="D60" s="70" t="s">
        <v>208</v>
      </c>
      <c r="E60" s="82" t="s">
        <v>81</v>
      </c>
      <c r="F60" s="47">
        <f>G60+H60</f>
        <v>0</v>
      </c>
      <c r="G60" s="66">
        <f>J60+L60+N60+P60+R60+T60+V60+X60+Z60+AB60+AD60+AF60+AH60+AJ60+AL60</f>
        <v>0</v>
      </c>
      <c r="H60" s="201">
        <v>0</v>
      </c>
      <c r="I60" s="188"/>
      <c r="J60" s="51"/>
      <c r="K60" s="188"/>
      <c r="L60" s="51"/>
      <c r="M60" s="205"/>
      <c r="N60" s="51"/>
      <c r="O60" s="188"/>
      <c r="P60" s="51"/>
      <c r="Q60" s="188"/>
      <c r="R60" s="51"/>
      <c r="S60" s="188"/>
      <c r="T60" s="51"/>
      <c r="U60" s="188"/>
      <c r="V60" s="51"/>
      <c r="W60" s="188"/>
      <c r="X60" s="51"/>
      <c r="Y60" s="188"/>
      <c r="Z60" s="51"/>
      <c r="AA60" s="188"/>
      <c r="AB60" s="51"/>
      <c r="AC60" s="188"/>
      <c r="AD60" s="51"/>
      <c r="AE60" s="188"/>
      <c r="AF60" s="67"/>
      <c r="AG60" s="188"/>
      <c r="AH60" s="51"/>
      <c r="AI60" s="188"/>
      <c r="AJ60" s="67"/>
      <c r="AK60" s="50"/>
      <c r="AL60" s="67"/>
      <c r="AM60" s="50"/>
      <c r="AN60" s="51"/>
      <c r="AO60" s="50"/>
      <c r="AP60" s="51"/>
      <c r="AQ60" s="50"/>
      <c r="AR60" s="51"/>
      <c r="AS60" s="50"/>
      <c r="AT60" s="51"/>
      <c r="AU60" s="50"/>
      <c r="AV60" s="51"/>
      <c r="AW60" s="50"/>
      <c r="AX60" s="51"/>
      <c r="AY60" s="50"/>
      <c r="AZ60" s="51"/>
      <c r="BA60" s="50"/>
      <c r="BB60" s="51"/>
      <c r="BC60" s="50"/>
      <c r="BD60" s="51"/>
      <c r="BE60" s="50"/>
      <c r="BF60" s="51"/>
    </row>
    <row r="61" spans="1:58" x14ac:dyDescent="0.2">
      <c r="A61" s="63">
        <v>58</v>
      </c>
      <c r="B61" s="192">
        <v>54</v>
      </c>
      <c r="C61" s="64" t="s">
        <v>326</v>
      </c>
      <c r="D61" s="70" t="s">
        <v>334</v>
      </c>
      <c r="E61" s="72" t="s">
        <v>305</v>
      </c>
      <c r="F61" s="47">
        <f>G61+H61</f>
        <v>0</v>
      </c>
      <c r="G61" s="66">
        <f>J61+L61+N61+P61+R61+T61+V61+X61+Z61+AB61+AD61+AF61+AH61+AJ61+AL61</f>
        <v>0</v>
      </c>
      <c r="H61" s="202">
        <v>0</v>
      </c>
      <c r="I61" s="201"/>
      <c r="J61" s="51"/>
      <c r="K61" s="205"/>
      <c r="L61" s="51"/>
      <c r="M61" s="188"/>
      <c r="N61" s="51"/>
      <c r="O61" s="188"/>
      <c r="P61" s="51"/>
      <c r="Q61" s="188"/>
      <c r="R61" s="51"/>
      <c r="S61" s="188"/>
      <c r="T61" s="51"/>
      <c r="U61" s="188"/>
      <c r="V61" s="51"/>
      <c r="W61" s="188"/>
      <c r="X61" s="51"/>
      <c r="Y61" s="188"/>
      <c r="Z61" s="51"/>
      <c r="AA61" s="188"/>
      <c r="AB61" s="51"/>
      <c r="AC61" s="188"/>
      <c r="AD61" s="51"/>
      <c r="AE61" s="188"/>
      <c r="AF61" s="67"/>
      <c r="AG61" s="188"/>
      <c r="AH61" s="51"/>
      <c r="AI61" s="188"/>
      <c r="AJ61" s="67"/>
      <c r="AK61" s="50"/>
      <c r="AL61" s="67"/>
      <c r="AM61" s="50"/>
      <c r="AN61" s="51"/>
      <c r="AO61" s="50"/>
      <c r="AP61" s="51"/>
      <c r="AQ61" s="50"/>
      <c r="AR61" s="51"/>
      <c r="AS61" s="50"/>
      <c r="AT61" s="51"/>
      <c r="AU61" s="50"/>
      <c r="AV61" s="51"/>
      <c r="AW61" s="50"/>
      <c r="AX61" s="51"/>
      <c r="AY61" s="50"/>
      <c r="AZ61" s="51"/>
      <c r="BA61" s="50"/>
      <c r="BB61" s="51"/>
      <c r="BC61" s="50"/>
      <c r="BD61" s="51"/>
      <c r="BE61" s="50"/>
      <c r="BF61" s="51"/>
    </row>
    <row r="62" spans="1:58" x14ac:dyDescent="0.2">
      <c r="A62" s="63">
        <v>59</v>
      </c>
      <c r="B62" s="192">
        <v>55</v>
      </c>
      <c r="C62" s="46" t="s">
        <v>250</v>
      </c>
      <c r="D62" s="46" t="s">
        <v>293</v>
      </c>
      <c r="E62" s="77" t="s">
        <v>305</v>
      </c>
      <c r="F62" s="47">
        <f>G62+H62</f>
        <v>0</v>
      </c>
      <c r="G62" s="66">
        <f>J62+L62+N62+P62+R62+T62+V62+X62+Z62+AB62+AD62+AF62+AH62+AJ62+AL62</f>
        <v>0</v>
      </c>
      <c r="H62" s="201">
        <v>0</v>
      </c>
      <c r="I62" s="201"/>
      <c r="J62" s="51"/>
      <c r="K62" s="205"/>
      <c r="L62" s="51"/>
      <c r="M62" s="205"/>
      <c r="N62" s="51"/>
      <c r="O62" s="188"/>
      <c r="P62" s="51"/>
      <c r="Q62" s="188"/>
      <c r="R62" s="51"/>
      <c r="S62" s="188"/>
      <c r="T62" s="51"/>
      <c r="U62" s="188"/>
      <c r="V62" s="51"/>
      <c r="W62" s="188"/>
      <c r="X62" s="51"/>
      <c r="Y62" s="188"/>
      <c r="Z62" s="51"/>
      <c r="AA62" s="188"/>
      <c r="AB62" s="51"/>
      <c r="AC62" s="188"/>
      <c r="AD62" s="51"/>
      <c r="AE62" s="188"/>
      <c r="AF62" s="67"/>
      <c r="AG62" s="188"/>
      <c r="AH62" s="51"/>
      <c r="AI62" s="188"/>
      <c r="AJ62" s="67"/>
      <c r="AK62" s="50"/>
      <c r="AL62" s="67"/>
      <c r="AM62" s="50"/>
      <c r="AN62" s="51"/>
      <c r="AO62" s="50"/>
      <c r="AP62" s="51"/>
      <c r="AQ62" s="50"/>
      <c r="AR62" s="51"/>
      <c r="AS62" s="50"/>
      <c r="AT62" s="51"/>
      <c r="AU62" s="50"/>
      <c r="AV62" s="51"/>
      <c r="AW62" s="50"/>
      <c r="AX62" s="51"/>
      <c r="AY62" s="50"/>
      <c r="AZ62" s="51"/>
      <c r="BA62" s="50"/>
      <c r="BB62" s="51"/>
      <c r="BC62" s="50"/>
      <c r="BD62" s="51"/>
      <c r="BE62" s="50"/>
      <c r="BF62" s="51"/>
    </row>
    <row r="63" spans="1:58" x14ac:dyDescent="0.2">
      <c r="A63" s="63">
        <v>60</v>
      </c>
      <c r="B63" s="192">
        <v>56</v>
      </c>
      <c r="C63" s="44" t="s">
        <v>106</v>
      </c>
      <c r="D63" s="46" t="s">
        <v>183</v>
      </c>
      <c r="E63" s="77" t="s">
        <v>104</v>
      </c>
      <c r="F63" s="47">
        <f>G63+H63</f>
        <v>0</v>
      </c>
      <c r="G63" s="66">
        <f>J63+L63+N63+P63+R63+T63+V63+X63+Z63+AB63+AD63+AF63+AH63+AJ63+AL63</f>
        <v>0</v>
      </c>
      <c r="H63" s="201">
        <v>0</v>
      </c>
      <c r="I63" s="201"/>
      <c r="J63" s="51"/>
      <c r="K63" s="188"/>
      <c r="L63" s="51"/>
      <c r="M63" s="188"/>
      <c r="N63" s="51"/>
      <c r="O63" s="188"/>
      <c r="P63" s="51"/>
      <c r="Q63" s="188"/>
      <c r="R63" s="51"/>
      <c r="S63" s="188"/>
      <c r="T63" s="51"/>
      <c r="U63" s="188"/>
      <c r="V63" s="51"/>
      <c r="W63" s="188"/>
      <c r="X63" s="51"/>
      <c r="Y63" s="188"/>
      <c r="Z63" s="51"/>
      <c r="AA63" s="188"/>
      <c r="AB63" s="51"/>
      <c r="AC63" s="188"/>
      <c r="AD63" s="51"/>
      <c r="AE63" s="188"/>
      <c r="AF63" s="67"/>
      <c r="AG63" s="188"/>
      <c r="AH63" s="51"/>
      <c r="AI63" s="188"/>
      <c r="AJ63" s="67"/>
      <c r="AK63" s="50"/>
      <c r="AL63" s="67"/>
      <c r="AM63" s="50"/>
      <c r="AN63" s="51"/>
      <c r="AO63" s="50"/>
      <c r="AP63" s="51"/>
      <c r="AQ63" s="50"/>
      <c r="AR63" s="51"/>
      <c r="AS63" s="50"/>
      <c r="AT63" s="51"/>
      <c r="AU63" s="50"/>
      <c r="AV63" s="51"/>
      <c r="AW63" s="50"/>
      <c r="AX63" s="51"/>
      <c r="AY63" s="50"/>
      <c r="AZ63" s="51"/>
      <c r="BA63" s="50"/>
      <c r="BB63" s="51"/>
      <c r="BC63" s="50"/>
      <c r="BD63" s="51"/>
      <c r="BE63" s="50"/>
      <c r="BF63" s="51"/>
    </row>
    <row r="64" spans="1:58" ht="14.25" x14ac:dyDescent="0.2">
      <c r="A64" s="63">
        <v>61</v>
      </c>
      <c r="B64" s="192">
        <v>57</v>
      </c>
      <c r="C64" s="206" t="s">
        <v>91</v>
      </c>
      <c r="D64" s="63" t="s">
        <v>184</v>
      </c>
      <c r="E64" s="82" t="s">
        <v>90</v>
      </c>
      <c r="F64" s="47">
        <f>G64+H64</f>
        <v>0</v>
      </c>
      <c r="G64" s="66">
        <f>J64+L64+N64+P64+R64+T64+V64+X64+Z64+AB64+AD64+AF64+AH64+AJ64+AL64</f>
        <v>0</v>
      </c>
      <c r="H64" s="201">
        <v>0</v>
      </c>
      <c r="I64" s="201"/>
      <c r="J64" s="51"/>
      <c r="K64" s="188"/>
      <c r="L64" s="51"/>
      <c r="M64" s="188"/>
      <c r="N64" s="51"/>
      <c r="O64" s="188"/>
      <c r="P64" s="51"/>
      <c r="Q64" s="188"/>
      <c r="R64" s="51"/>
      <c r="S64" s="188"/>
      <c r="T64" s="51"/>
      <c r="U64" s="188"/>
      <c r="V64" s="51"/>
      <c r="W64" s="188"/>
      <c r="X64" s="51"/>
      <c r="Y64" s="188"/>
      <c r="Z64" s="51"/>
      <c r="AA64" s="188"/>
      <c r="AB64" s="51"/>
      <c r="AC64" s="188"/>
      <c r="AD64" s="51"/>
      <c r="AE64" s="188"/>
      <c r="AF64" s="67"/>
      <c r="AG64" s="188"/>
      <c r="AH64" s="51"/>
      <c r="AI64" s="188"/>
      <c r="AJ64" s="67"/>
      <c r="AK64" s="50"/>
      <c r="AL64" s="67"/>
      <c r="AM64" s="50"/>
      <c r="AN64" s="51"/>
      <c r="AO64" s="50"/>
      <c r="AP64" s="51"/>
      <c r="AQ64" s="50"/>
      <c r="AR64" s="51"/>
      <c r="AS64" s="50"/>
      <c r="AT64" s="51"/>
      <c r="AU64" s="50"/>
      <c r="AV64" s="51"/>
      <c r="AW64" s="50"/>
      <c r="AX64" s="51"/>
      <c r="AY64" s="50"/>
      <c r="AZ64" s="51"/>
      <c r="BA64" s="50"/>
      <c r="BB64" s="51"/>
      <c r="BC64" s="50"/>
      <c r="BD64" s="51"/>
      <c r="BE64" s="50"/>
      <c r="BF64" s="51"/>
    </row>
    <row r="65" spans="1:58" x14ac:dyDescent="0.2">
      <c r="A65" s="63">
        <v>62</v>
      </c>
      <c r="B65" s="192">
        <v>58</v>
      </c>
      <c r="C65" s="64" t="s">
        <v>125</v>
      </c>
      <c r="D65" s="70" t="s">
        <v>193</v>
      </c>
      <c r="E65" s="79" t="s">
        <v>90</v>
      </c>
      <c r="F65" s="47">
        <f>G65+H65</f>
        <v>0</v>
      </c>
      <c r="G65" s="66">
        <f>J65+L65+N65+P65+R65+T65+V65+X65+Z65+AB65+AD65+AF65+AH65+AJ65+AL65</f>
        <v>0</v>
      </c>
      <c r="H65" s="201">
        <v>0</v>
      </c>
      <c r="I65" s="201"/>
      <c r="J65" s="51"/>
      <c r="K65" s="188"/>
      <c r="L65" s="51"/>
      <c r="M65" s="188"/>
      <c r="N65" s="51"/>
      <c r="O65" s="188"/>
      <c r="P65" s="51"/>
      <c r="Q65" s="188"/>
      <c r="R65" s="51"/>
      <c r="S65" s="188"/>
      <c r="T65" s="51"/>
      <c r="U65" s="188"/>
      <c r="V65" s="51"/>
      <c r="W65" s="188"/>
      <c r="X65" s="51"/>
      <c r="Y65" s="188"/>
      <c r="Z65" s="51"/>
      <c r="AA65" s="188"/>
      <c r="AB65" s="51"/>
      <c r="AC65" s="188"/>
      <c r="AD65" s="51"/>
      <c r="AE65" s="188"/>
      <c r="AF65" s="67"/>
      <c r="AG65" s="188"/>
      <c r="AH65" s="51"/>
      <c r="AI65" s="188"/>
      <c r="AJ65" s="67"/>
      <c r="AK65" s="50"/>
      <c r="AL65" s="67"/>
      <c r="AM65" s="50"/>
      <c r="AN65" s="51"/>
      <c r="AO65" s="50"/>
      <c r="AP65" s="51"/>
      <c r="AQ65" s="50"/>
      <c r="AR65" s="51"/>
      <c r="AS65" s="50"/>
      <c r="AT65" s="51"/>
      <c r="AU65" s="50"/>
      <c r="AV65" s="51"/>
      <c r="AW65" s="50"/>
      <c r="AX65" s="51"/>
      <c r="AY65" s="50"/>
      <c r="AZ65" s="51"/>
      <c r="BA65" s="50"/>
      <c r="BB65" s="51"/>
      <c r="BC65" s="50"/>
      <c r="BD65" s="51"/>
      <c r="BE65" s="50"/>
      <c r="BF65" s="51"/>
    </row>
    <row r="66" spans="1:58" x14ac:dyDescent="0.2">
      <c r="A66" s="63">
        <v>63</v>
      </c>
      <c r="B66" s="192">
        <v>59</v>
      </c>
      <c r="C66" s="64" t="s">
        <v>319</v>
      </c>
      <c r="D66" s="70" t="s">
        <v>320</v>
      </c>
      <c r="E66" s="79" t="s">
        <v>102</v>
      </c>
      <c r="F66" s="47">
        <f>G66+H66</f>
        <v>0</v>
      </c>
      <c r="G66" s="66">
        <f>J66+L66+N66+P66+R66+T66+V66+X66+Z66+AB66+AD66+AF66+AH66+AJ66+AL66</f>
        <v>0</v>
      </c>
      <c r="H66" s="201">
        <v>0</v>
      </c>
      <c r="I66" s="201"/>
      <c r="J66" s="51"/>
      <c r="K66" s="188"/>
      <c r="L66" s="51"/>
      <c r="M66" s="188"/>
      <c r="N66" s="51"/>
      <c r="O66" s="188"/>
      <c r="P66" s="51"/>
      <c r="Q66" s="188"/>
      <c r="R66" s="51"/>
      <c r="S66" s="188"/>
      <c r="T66" s="51"/>
      <c r="U66" s="188"/>
      <c r="V66" s="51"/>
      <c r="W66" s="188"/>
      <c r="X66" s="51"/>
      <c r="Y66" s="188"/>
      <c r="Z66" s="51"/>
      <c r="AA66" s="188"/>
      <c r="AB66" s="51"/>
      <c r="AC66" s="188"/>
      <c r="AD66" s="51"/>
      <c r="AE66" s="188"/>
      <c r="AF66" s="67"/>
      <c r="AG66" s="188"/>
      <c r="AH66" s="51"/>
      <c r="AI66" s="188"/>
      <c r="AJ66" s="67"/>
      <c r="AK66" s="50"/>
      <c r="AL66" s="67"/>
      <c r="AM66" s="50"/>
      <c r="AN66" s="51"/>
      <c r="AO66" s="50"/>
      <c r="AP66" s="51"/>
      <c r="AQ66" s="50"/>
      <c r="AR66" s="51"/>
      <c r="AS66" s="50"/>
      <c r="AT66" s="51"/>
      <c r="AU66" s="50"/>
      <c r="AV66" s="51"/>
      <c r="AW66" s="50"/>
      <c r="AX66" s="51"/>
      <c r="AY66" s="50"/>
      <c r="AZ66" s="51"/>
      <c r="BA66" s="50"/>
      <c r="BB66" s="51"/>
      <c r="BC66" s="50"/>
      <c r="BD66" s="51"/>
      <c r="BE66" s="50"/>
      <c r="BF66" s="51"/>
    </row>
    <row r="67" spans="1:58" x14ac:dyDescent="0.2">
      <c r="A67" s="63">
        <v>64</v>
      </c>
      <c r="B67" s="192">
        <v>60</v>
      </c>
      <c r="C67" s="64" t="s">
        <v>114</v>
      </c>
      <c r="D67" s="70" t="s">
        <v>197</v>
      </c>
      <c r="E67" s="72" t="s">
        <v>81</v>
      </c>
      <c r="F67" s="47">
        <f>G67+H67</f>
        <v>0</v>
      </c>
      <c r="G67" s="66">
        <f>J67+L67+N67+P67+R67+T67+V67+X67+Z67+AB67+AD67+AF67+AH67+AJ67+AL67</f>
        <v>0</v>
      </c>
      <c r="H67" s="201">
        <v>0</v>
      </c>
      <c r="I67" s="201"/>
      <c r="J67" s="51"/>
      <c r="K67" s="188"/>
      <c r="L67" s="51"/>
      <c r="M67" s="188"/>
      <c r="N67" s="51"/>
      <c r="O67" s="188"/>
      <c r="P67" s="51"/>
      <c r="Q67" s="188"/>
      <c r="R67" s="51"/>
      <c r="S67" s="188"/>
      <c r="T67" s="51"/>
      <c r="U67" s="188"/>
      <c r="V67" s="51"/>
      <c r="W67" s="188"/>
      <c r="X67" s="51"/>
      <c r="Y67" s="188"/>
      <c r="Z67" s="51"/>
      <c r="AA67" s="188"/>
      <c r="AB67" s="51"/>
      <c r="AC67" s="188"/>
      <c r="AD67" s="51"/>
      <c r="AE67" s="188"/>
      <c r="AF67" s="67"/>
      <c r="AG67" s="188"/>
      <c r="AH67" s="51"/>
      <c r="AI67" s="188"/>
      <c r="AJ67" s="67"/>
      <c r="AK67" s="50"/>
      <c r="AL67" s="67"/>
      <c r="AM67" s="50"/>
      <c r="AN67" s="51"/>
      <c r="AO67" s="50"/>
      <c r="AP67" s="51"/>
      <c r="AQ67" s="50"/>
      <c r="AR67" s="51"/>
      <c r="AS67" s="50"/>
      <c r="AT67" s="51"/>
      <c r="AU67" s="50"/>
      <c r="AV67" s="51"/>
      <c r="AW67" s="50"/>
      <c r="AX67" s="51"/>
      <c r="AY67" s="50"/>
      <c r="AZ67" s="51"/>
      <c r="BA67" s="50"/>
      <c r="BB67" s="51"/>
      <c r="BC67" s="50"/>
      <c r="BD67" s="51"/>
      <c r="BE67" s="50"/>
      <c r="BF67" s="51"/>
    </row>
    <row r="68" spans="1:58" x14ac:dyDescent="0.2">
      <c r="A68" s="63">
        <v>65</v>
      </c>
      <c r="B68" s="192">
        <v>61</v>
      </c>
      <c r="C68" s="70" t="s">
        <v>137</v>
      </c>
      <c r="D68" s="70" t="s">
        <v>222</v>
      </c>
      <c r="E68" s="75" t="s">
        <v>121</v>
      </c>
      <c r="F68" s="47">
        <f>G68+H68</f>
        <v>0</v>
      </c>
      <c r="G68" s="66">
        <f>J68+L68+N68+P68+R68+T68+V68+X68+Z68+AB68+AD68+AF68+AH68+AJ68+AL68</f>
        <v>0</v>
      </c>
      <c r="H68" s="201">
        <v>0</v>
      </c>
      <c r="I68" s="201"/>
      <c r="J68" s="51"/>
      <c r="K68" s="188"/>
      <c r="L68" s="51"/>
      <c r="M68" s="188"/>
      <c r="N68" s="51"/>
      <c r="O68" s="188"/>
      <c r="P68" s="51"/>
      <c r="Q68" s="188"/>
      <c r="R68" s="51"/>
      <c r="S68" s="188"/>
      <c r="T68" s="51"/>
      <c r="U68" s="188"/>
      <c r="V68" s="51"/>
      <c r="W68" s="188"/>
      <c r="X68" s="51"/>
      <c r="Y68" s="188"/>
      <c r="Z68" s="51"/>
      <c r="AA68" s="188"/>
      <c r="AB68" s="51"/>
      <c r="AC68" s="188"/>
      <c r="AD68" s="51"/>
      <c r="AE68" s="188"/>
      <c r="AF68" s="67"/>
      <c r="AG68" s="188"/>
      <c r="AH68" s="51"/>
      <c r="AI68" s="188"/>
      <c r="AJ68" s="67"/>
      <c r="AK68" s="50"/>
      <c r="AL68" s="67"/>
      <c r="AM68" s="50"/>
      <c r="AN68" s="51"/>
      <c r="AO68" s="50"/>
      <c r="AP68" s="51"/>
      <c r="AQ68" s="50"/>
      <c r="AR68" s="51"/>
      <c r="AS68" s="50"/>
      <c r="AT68" s="51"/>
      <c r="AU68" s="50"/>
      <c r="AV68" s="51"/>
      <c r="AW68" s="50"/>
      <c r="AX68" s="51"/>
      <c r="AY68" s="50"/>
      <c r="AZ68" s="51"/>
      <c r="BA68" s="50"/>
      <c r="BB68" s="51"/>
      <c r="BC68" s="50"/>
      <c r="BD68" s="51"/>
      <c r="BE68" s="50"/>
      <c r="BF68" s="51"/>
    </row>
    <row r="69" spans="1:58" x14ac:dyDescent="0.2">
      <c r="A69" s="63">
        <v>66</v>
      </c>
      <c r="B69" s="192">
        <v>62</v>
      </c>
      <c r="C69" s="64" t="s">
        <v>138</v>
      </c>
      <c r="D69" s="70" t="s">
        <v>223</v>
      </c>
      <c r="E69" s="79" t="s">
        <v>121</v>
      </c>
      <c r="F69" s="47">
        <f>G69+H69</f>
        <v>0</v>
      </c>
      <c r="G69" s="66">
        <f>J69+L69+N69+P69+R69+T69+V69+X69+Z69+AB69+AD69+AF69+AH69+AJ69+AL69</f>
        <v>0</v>
      </c>
      <c r="H69" s="201">
        <v>0</v>
      </c>
      <c r="I69" s="201"/>
      <c r="J69" s="51"/>
      <c r="K69" s="188"/>
      <c r="L69" s="51"/>
      <c r="M69" s="188"/>
      <c r="N69" s="51"/>
      <c r="O69" s="188"/>
      <c r="P69" s="51"/>
      <c r="Q69" s="188"/>
      <c r="R69" s="51"/>
      <c r="S69" s="188"/>
      <c r="T69" s="51"/>
      <c r="U69" s="188"/>
      <c r="V69" s="51"/>
      <c r="W69" s="188"/>
      <c r="X69" s="51"/>
      <c r="Y69" s="188"/>
      <c r="Z69" s="51"/>
      <c r="AA69" s="188"/>
      <c r="AB69" s="51"/>
      <c r="AC69" s="188"/>
      <c r="AD69" s="51"/>
      <c r="AE69" s="188"/>
      <c r="AF69" s="67"/>
      <c r="AG69" s="188"/>
      <c r="AH69" s="51"/>
      <c r="AI69" s="188"/>
      <c r="AJ69" s="67"/>
      <c r="AK69" s="50"/>
      <c r="AL69" s="67"/>
      <c r="AM69" s="50"/>
      <c r="AN69" s="51"/>
      <c r="AO69" s="50"/>
      <c r="AP69" s="51"/>
      <c r="AQ69" s="50"/>
      <c r="AR69" s="51"/>
      <c r="AS69" s="50"/>
      <c r="AT69" s="51"/>
      <c r="AU69" s="50"/>
      <c r="AV69" s="51"/>
      <c r="AW69" s="50"/>
      <c r="AX69" s="51"/>
      <c r="AY69" s="50"/>
      <c r="AZ69" s="51"/>
      <c r="BA69" s="50"/>
      <c r="BB69" s="51"/>
      <c r="BC69" s="50"/>
      <c r="BD69" s="51"/>
      <c r="BE69" s="50"/>
      <c r="BF69" s="51"/>
    </row>
    <row r="70" spans="1:58" x14ac:dyDescent="0.2">
      <c r="A70" s="63">
        <v>67</v>
      </c>
      <c r="B70" s="192">
        <v>64</v>
      </c>
      <c r="C70" s="63" t="s">
        <v>262</v>
      </c>
      <c r="D70" s="70" t="s">
        <v>278</v>
      </c>
      <c r="E70" s="78" t="s">
        <v>304</v>
      </c>
      <c r="F70" s="47">
        <f>G70+H70</f>
        <v>0</v>
      </c>
      <c r="G70" s="66">
        <f>J70+L70+N70+P70+R70+T70+V70+X70+Z70+AB70+AD70+AF70+AH70+AJ70+AL70</f>
        <v>0</v>
      </c>
      <c r="H70" s="201">
        <v>0</v>
      </c>
      <c r="I70" s="201"/>
      <c r="J70" s="51"/>
      <c r="K70" s="188"/>
      <c r="L70" s="51"/>
      <c r="M70" s="188"/>
      <c r="N70" s="51"/>
      <c r="O70" s="188"/>
      <c r="P70" s="51"/>
      <c r="Q70" s="188"/>
      <c r="R70" s="51"/>
      <c r="S70" s="188"/>
      <c r="T70" s="51"/>
      <c r="U70" s="188"/>
      <c r="V70" s="51"/>
      <c r="W70" s="188"/>
      <c r="X70" s="51"/>
      <c r="Y70" s="188"/>
      <c r="Z70" s="51"/>
      <c r="AA70" s="188"/>
      <c r="AB70" s="51"/>
      <c r="AC70" s="188"/>
      <c r="AD70" s="51"/>
      <c r="AE70" s="188"/>
      <c r="AF70" s="67"/>
      <c r="AG70" s="188"/>
      <c r="AH70" s="51"/>
      <c r="AI70" s="188"/>
      <c r="AJ70" s="67"/>
      <c r="AK70" s="50"/>
      <c r="AL70" s="67"/>
      <c r="AM70" s="50"/>
      <c r="AN70" s="51"/>
      <c r="AO70" s="50"/>
      <c r="AP70" s="51"/>
      <c r="AQ70" s="50"/>
      <c r="AR70" s="51"/>
      <c r="AS70" s="50"/>
      <c r="AT70" s="51"/>
      <c r="AU70" s="50"/>
      <c r="AV70" s="51"/>
      <c r="AW70" s="50"/>
      <c r="AX70" s="51"/>
      <c r="AY70" s="50"/>
      <c r="AZ70" s="51"/>
      <c r="BA70" s="50"/>
      <c r="BB70" s="51"/>
      <c r="BC70" s="50"/>
      <c r="BD70" s="51"/>
      <c r="BE70" s="50"/>
      <c r="BF70" s="51"/>
    </row>
    <row r="71" spans="1:58" x14ac:dyDescent="0.2">
      <c r="A71" s="63">
        <v>68</v>
      </c>
      <c r="B71" s="192">
        <v>65</v>
      </c>
      <c r="C71" s="64" t="s">
        <v>163</v>
      </c>
      <c r="D71" s="70" t="s">
        <v>211</v>
      </c>
      <c r="E71" s="65" t="s">
        <v>104</v>
      </c>
      <c r="F71" s="47">
        <f>G71+H71</f>
        <v>0</v>
      </c>
      <c r="G71" s="66">
        <f>J71+L71+N71+P71+R71+T71+V71+X71+Z71+AB71+AD71+AF71+AH71+AJ71+AL71</f>
        <v>0</v>
      </c>
      <c r="H71" s="201">
        <v>0</v>
      </c>
      <c r="I71" s="201"/>
      <c r="J71" s="51"/>
      <c r="K71" s="188"/>
      <c r="L71" s="51"/>
      <c r="M71" s="188"/>
      <c r="N71" s="51"/>
      <c r="O71" s="188"/>
      <c r="P71" s="51"/>
      <c r="Q71" s="188"/>
      <c r="R71" s="51"/>
      <c r="S71" s="188"/>
      <c r="T71" s="51"/>
      <c r="U71" s="188"/>
      <c r="V71" s="51"/>
      <c r="W71" s="188"/>
      <c r="X71" s="51"/>
      <c r="Y71" s="188"/>
      <c r="Z71" s="51"/>
      <c r="AA71" s="188"/>
      <c r="AB71" s="51"/>
      <c r="AC71" s="188"/>
      <c r="AD71" s="51"/>
      <c r="AE71" s="188"/>
      <c r="AF71" s="67"/>
      <c r="AG71" s="188"/>
      <c r="AH71" s="51"/>
      <c r="AI71" s="188"/>
      <c r="AJ71" s="67"/>
      <c r="AK71" s="50"/>
      <c r="AL71" s="67"/>
      <c r="AM71" s="50"/>
      <c r="AN71" s="51"/>
      <c r="AO71" s="50"/>
      <c r="AP71" s="51"/>
      <c r="AQ71" s="50"/>
      <c r="AR71" s="51"/>
      <c r="AS71" s="50"/>
      <c r="AT71" s="51"/>
      <c r="AU71" s="50"/>
      <c r="AV71" s="51"/>
      <c r="AW71" s="50"/>
      <c r="AX71" s="51"/>
      <c r="AY71" s="50"/>
      <c r="AZ71" s="51"/>
      <c r="BA71" s="50"/>
      <c r="BB71" s="51"/>
      <c r="BC71" s="50"/>
      <c r="BD71" s="51"/>
      <c r="BE71" s="50"/>
      <c r="BF71" s="51"/>
    </row>
    <row r="72" spans="1:58" x14ac:dyDescent="0.2">
      <c r="A72" s="63">
        <v>69</v>
      </c>
      <c r="B72" s="192">
        <v>66</v>
      </c>
      <c r="C72" s="64" t="s">
        <v>167</v>
      </c>
      <c r="D72" s="70" t="s">
        <v>207</v>
      </c>
      <c r="E72" s="74" t="s">
        <v>87</v>
      </c>
      <c r="F72" s="47">
        <f>G72+H72</f>
        <v>0</v>
      </c>
      <c r="G72" s="66">
        <f>J72+L72+N72+P72+R72+T72+V72+X72+Z72+AB72+AD72+AF72+AH72+AJ72+AL72</f>
        <v>0</v>
      </c>
      <c r="H72" s="202">
        <v>0</v>
      </c>
      <c r="I72" s="201"/>
      <c r="J72" s="51"/>
      <c r="K72" s="188"/>
      <c r="L72" s="51"/>
      <c r="M72" s="188"/>
      <c r="N72" s="51"/>
      <c r="O72" s="188"/>
      <c r="P72" s="51"/>
      <c r="Q72" s="188"/>
      <c r="R72" s="51"/>
      <c r="S72" s="188"/>
      <c r="T72" s="51"/>
      <c r="U72" s="188"/>
      <c r="V72" s="51"/>
      <c r="W72" s="188"/>
      <c r="X72" s="51"/>
      <c r="Y72" s="188"/>
      <c r="Z72" s="51"/>
      <c r="AA72" s="188"/>
      <c r="AB72" s="51"/>
      <c r="AC72" s="188"/>
      <c r="AD72" s="51"/>
      <c r="AE72" s="188"/>
      <c r="AF72" s="67"/>
      <c r="AG72" s="188"/>
      <c r="AH72" s="51"/>
      <c r="AI72" s="188"/>
      <c r="AJ72" s="67"/>
      <c r="AK72" s="50"/>
      <c r="AL72" s="67"/>
      <c r="AM72" s="50"/>
      <c r="AN72" s="51"/>
      <c r="AO72" s="50"/>
      <c r="AP72" s="51"/>
      <c r="AQ72" s="50"/>
      <c r="AR72" s="51"/>
      <c r="AS72" s="50"/>
      <c r="AT72" s="51"/>
      <c r="AU72" s="50"/>
      <c r="AV72" s="51"/>
      <c r="AW72" s="50"/>
      <c r="AX72" s="51"/>
      <c r="AY72" s="50"/>
      <c r="AZ72" s="51"/>
      <c r="BA72" s="50"/>
      <c r="BB72" s="51"/>
      <c r="BC72" s="50"/>
      <c r="BD72" s="51"/>
      <c r="BE72" s="50"/>
      <c r="BF72" s="51"/>
    </row>
    <row r="73" spans="1:58" x14ac:dyDescent="0.2">
      <c r="A73" s="63">
        <v>70</v>
      </c>
      <c r="B73" s="192">
        <v>67</v>
      </c>
      <c r="C73" s="64" t="s">
        <v>128</v>
      </c>
      <c r="D73" s="70" t="s">
        <v>279</v>
      </c>
      <c r="E73" s="74" t="s">
        <v>90</v>
      </c>
      <c r="F73" s="47">
        <f>G73+H73</f>
        <v>0</v>
      </c>
      <c r="G73" s="66">
        <f>J73+L73+N73+P73+R73+T73+V73+X73+Z73+AB73+AD73+AF73+AH73+AJ73+AL73</f>
        <v>0</v>
      </c>
      <c r="H73" s="201">
        <v>0</v>
      </c>
      <c r="I73" s="201"/>
      <c r="J73" s="51"/>
      <c r="K73" s="188"/>
      <c r="L73" s="51"/>
      <c r="M73" s="188"/>
      <c r="N73" s="51"/>
      <c r="O73" s="188"/>
      <c r="P73" s="51"/>
      <c r="Q73" s="188"/>
      <c r="R73" s="51"/>
      <c r="S73" s="188"/>
      <c r="T73" s="51"/>
      <c r="U73" s="188"/>
      <c r="V73" s="51"/>
      <c r="W73" s="188"/>
      <c r="X73" s="51"/>
      <c r="Y73" s="188"/>
      <c r="Z73" s="51"/>
      <c r="AA73" s="188"/>
      <c r="AB73" s="51"/>
      <c r="AC73" s="188"/>
      <c r="AD73" s="51"/>
      <c r="AE73" s="188"/>
      <c r="AF73" s="67"/>
      <c r="AG73" s="188"/>
      <c r="AH73" s="51"/>
      <c r="AI73" s="188"/>
      <c r="AJ73" s="67"/>
      <c r="AK73" s="50"/>
      <c r="AL73" s="67"/>
      <c r="AM73" s="50"/>
      <c r="AN73" s="51"/>
      <c r="AO73" s="50"/>
      <c r="AP73" s="51"/>
      <c r="AQ73" s="50"/>
      <c r="AR73" s="51"/>
      <c r="AS73" s="50"/>
      <c r="AT73" s="51"/>
      <c r="AU73" s="50"/>
      <c r="AV73" s="51"/>
      <c r="AW73" s="50"/>
      <c r="AX73" s="51"/>
      <c r="AY73" s="50"/>
      <c r="AZ73" s="51"/>
      <c r="BA73" s="50"/>
      <c r="BB73" s="51"/>
      <c r="BC73" s="50"/>
      <c r="BD73" s="51"/>
      <c r="BE73" s="50"/>
      <c r="BF73" s="51"/>
    </row>
    <row r="74" spans="1:58" x14ac:dyDescent="0.2">
      <c r="A74" s="63">
        <v>71</v>
      </c>
      <c r="B74" s="192">
        <v>68</v>
      </c>
      <c r="C74" s="64" t="s">
        <v>232</v>
      </c>
      <c r="D74" s="70" t="s">
        <v>280</v>
      </c>
      <c r="E74" s="74" t="s">
        <v>87</v>
      </c>
      <c r="F74" s="47">
        <f>G74+H74</f>
        <v>0</v>
      </c>
      <c r="G74" s="66">
        <f>J74+L74+N74+P74+R74+T74+V74+X74+Z74+AB74+AD74+AF74+AH74+AJ74+AL74</f>
        <v>0</v>
      </c>
      <c r="H74" s="201">
        <v>0</v>
      </c>
      <c r="I74" s="201"/>
      <c r="J74" s="51"/>
      <c r="K74" s="188"/>
      <c r="L74" s="51"/>
      <c r="M74" s="188"/>
      <c r="N74" s="51"/>
      <c r="O74" s="188"/>
      <c r="P74" s="51"/>
      <c r="Q74" s="188"/>
      <c r="R74" s="51"/>
      <c r="S74" s="188"/>
      <c r="T74" s="51"/>
      <c r="U74" s="188"/>
      <c r="V74" s="51"/>
      <c r="W74" s="188"/>
      <c r="X74" s="51"/>
      <c r="Y74" s="188"/>
      <c r="Z74" s="51"/>
      <c r="AA74" s="188"/>
      <c r="AB74" s="51"/>
      <c r="AC74" s="188"/>
      <c r="AD74" s="51"/>
      <c r="AE74" s="188"/>
      <c r="AF74" s="67"/>
      <c r="AG74" s="188"/>
      <c r="AH74" s="51"/>
      <c r="AI74" s="188"/>
      <c r="AJ74" s="67"/>
      <c r="AK74" s="50"/>
      <c r="AL74" s="67"/>
      <c r="AM74" s="50"/>
      <c r="AN74" s="51"/>
      <c r="AO74" s="50"/>
      <c r="AP74" s="51"/>
      <c r="AQ74" s="50"/>
      <c r="AR74" s="51"/>
      <c r="AS74" s="50"/>
      <c r="AT74" s="51"/>
      <c r="AU74" s="50"/>
      <c r="AV74" s="51"/>
      <c r="AW74" s="50"/>
      <c r="AX74" s="51"/>
      <c r="AY74" s="50"/>
      <c r="AZ74" s="51"/>
      <c r="BA74" s="50"/>
      <c r="BB74" s="51"/>
      <c r="BC74" s="50"/>
      <c r="BD74" s="51"/>
      <c r="BE74" s="50"/>
      <c r="BF74" s="51"/>
    </row>
    <row r="75" spans="1:58" x14ac:dyDescent="0.2">
      <c r="A75" s="63">
        <v>72</v>
      </c>
      <c r="B75" s="192">
        <v>70</v>
      </c>
      <c r="C75" s="64" t="s">
        <v>238</v>
      </c>
      <c r="D75" s="70" t="s">
        <v>314</v>
      </c>
      <c r="E75" s="82" t="s">
        <v>121</v>
      </c>
      <c r="F75" s="47">
        <f>G75+H75</f>
        <v>0</v>
      </c>
      <c r="G75" s="66">
        <f>J75+L75+N75+P75+R75+T75+V75+X75+Z75+AB75+AD75+AF75+AH75+AJ75+AL75</f>
        <v>0</v>
      </c>
      <c r="H75" s="201">
        <v>0</v>
      </c>
      <c r="I75" s="201"/>
      <c r="J75" s="51"/>
      <c r="K75" s="188"/>
      <c r="L75" s="51"/>
      <c r="M75" s="188"/>
      <c r="N75" s="51"/>
      <c r="O75" s="188"/>
      <c r="P75" s="51"/>
      <c r="Q75" s="188"/>
      <c r="R75" s="51"/>
      <c r="S75" s="188"/>
      <c r="T75" s="51"/>
      <c r="U75" s="188"/>
      <c r="V75" s="51"/>
      <c r="W75" s="188"/>
      <c r="X75" s="51"/>
      <c r="Y75" s="188"/>
      <c r="Z75" s="51"/>
      <c r="AA75" s="188"/>
      <c r="AB75" s="51"/>
      <c r="AC75" s="188"/>
      <c r="AD75" s="51"/>
      <c r="AE75" s="188"/>
      <c r="AF75" s="67"/>
      <c r="AG75" s="188"/>
      <c r="AH75" s="51"/>
      <c r="AI75" s="188"/>
      <c r="AJ75" s="67"/>
      <c r="AK75" s="50"/>
      <c r="AL75" s="67"/>
      <c r="AM75" s="50"/>
      <c r="AN75" s="51"/>
      <c r="AO75" s="50"/>
      <c r="AP75" s="51"/>
      <c r="AQ75" s="50"/>
      <c r="AR75" s="51"/>
      <c r="AS75" s="50"/>
      <c r="AT75" s="51"/>
      <c r="AU75" s="50"/>
      <c r="AV75" s="51"/>
      <c r="AW75" s="50"/>
      <c r="AX75" s="51"/>
      <c r="AY75" s="50"/>
      <c r="AZ75" s="51"/>
      <c r="BA75" s="50"/>
      <c r="BB75" s="51"/>
      <c r="BC75" s="50"/>
      <c r="BD75" s="51"/>
      <c r="BE75" s="50"/>
      <c r="BF75" s="51"/>
    </row>
    <row r="76" spans="1:58" x14ac:dyDescent="0.2">
      <c r="A76" s="63">
        <v>73</v>
      </c>
      <c r="B76" s="192">
        <v>71</v>
      </c>
      <c r="C76" s="64" t="s">
        <v>239</v>
      </c>
      <c r="D76" s="70" t="s">
        <v>315</v>
      </c>
      <c r="E76" s="74" t="s">
        <v>121</v>
      </c>
      <c r="F76" s="47">
        <f>G76+H76</f>
        <v>0</v>
      </c>
      <c r="G76" s="66">
        <f>J76+L76+N76+P76+R76+T76+V76+X76+Z76+AB76+AD76+AF76+AH76+AJ76+AL76</f>
        <v>0</v>
      </c>
      <c r="H76" s="201">
        <v>0</v>
      </c>
      <c r="I76" s="201"/>
      <c r="J76" s="51"/>
      <c r="K76" s="188"/>
      <c r="L76" s="51"/>
      <c r="M76" s="188"/>
      <c r="N76" s="51"/>
      <c r="O76" s="188"/>
      <c r="P76" s="51"/>
      <c r="Q76" s="188"/>
      <c r="R76" s="51"/>
      <c r="S76" s="188"/>
      <c r="T76" s="51"/>
      <c r="U76" s="188"/>
      <c r="V76" s="51"/>
      <c r="W76" s="188"/>
      <c r="X76" s="51"/>
      <c r="Y76" s="188"/>
      <c r="Z76" s="51"/>
      <c r="AA76" s="188"/>
      <c r="AB76" s="51"/>
      <c r="AC76" s="188"/>
      <c r="AD76" s="51"/>
      <c r="AE76" s="188"/>
      <c r="AF76" s="67"/>
      <c r="AG76" s="188"/>
      <c r="AH76" s="51"/>
      <c r="AI76" s="188"/>
      <c r="AJ76" s="67"/>
      <c r="AK76" s="50"/>
      <c r="AL76" s="67"/>
      <c r="AM76" s="50"/>
      <c r="AN76" s="51"/>
      <c r="AO76" s="50"/>
      <c r="AP76" s="51"/>
      <c r="AQ76" s="50"/>
      <c r="AR76" s="51"/>
      <c r="AS76" s="50"/>
      <c r="AT76" s="51"/>
      <c r="AU76" s="50"/>
      <c r="AV76" s="51"/>
      <c r="AW76" s="50"/>
      <c r="AX76" s="51"/>
      <c r="AY76" s="50"/>
      <c r="AZ76" s="51"/>
      <c r="BA76" s="50"/>
      <c r="BB76" s="51"/>
      <c r="BC76" s="50"/>
      <c r="BD76" s="51"/>
      <c r="BE76" s="50"/>
      <c r="BF76" s="51"/>
    </row>
    <row r="77" spans="1:58" x14ac:dyDescent="0.2">
      <c r="A77" s="63">
        <v>74</v>
      </c>
      <c r="B77" s="192">
        <v>72</v>
      </c>
      <c r="C77" s="64" t="s">
        <v>119</v>
      </c>
      <c r="D77" s="70" t="s">
        <v>210</v>
      </c>
      <c r="E77" s="72" t="s">
        <v>81</v>
      </c>
      <c r="F77" s="47">
        <f>G77+H77</f>
        <v>0</v>
      </c>
      <c r="G77" s="66">
        <f>J77+L77+N77+P77+R77+T77+V77+X77+Z77+AB77+AD77+AF77+AH77+AJ77+AL77</f>
        <v>0</v>
      </c>
      <c r="H77" s="201">
        <v>0</v>
      </c>
      <c r="I77" s="201"/>
      <c r="J77" s="51"/>
      <c r="K77" s="188"/>
      <c r="L77" s="51"/>
      <c r="M77" s="188"/>
      <c r="N77" s="51"/>
      <c r="O77" s="188"/>
      <c r="P77" s="51"/>
      <c r="Q77" s="188"/>
      <c r="R77" s="51"/>
      <c r="S77" s="188"/>
      <c r="T77" s="51"/>
      <c r="U77" s="188"/>
      <c r="V77" s="51"/>
      <c r="W77" s="188"/>
      <c r="X77" s="51"/>
      <c r="Y77" s="188"/>
      <c r="Z77" s="51"/>
      <c r="AA77" s="188"/>
      <c r="AB77" s="51"/>
      <c r="AC77" s="188"/>
      <c r="AD77" s="51"/>
      <c r="AE77" s="188"/>
      <c r="AF77" s="67"/>
      <c r="AG77" s="188"/>
      <c r="AH77" s="51"/>
      <c r="AI77" s="188"/>
      <c r="AJ77" s="67"/>
      <c r="AK77" s="50"/>
      <c r="AL77" s="67"/>
      <c r="AM77" s="50"/>
      <c r="AN77" s="51"/>
      <c r="AO77" s="50"/>
      <c r="AP77" s="51"/>
      <c r="AQ77" s="50"/>
      <c r="AR77" s="51"/>
      <c r="AS77" s="50"/>
      <c r="AT77" s="51"/>
      <c r="AU77" s="50"/>
      <c r="AV77" s="51"/>
      <c r="AW77" s="50"/>
      <c r="AX77" s="51"/>
      <c r="AY77" s="50"/>
      <c r="AZ77" s="51"/>
      <c r="BA77" s="50"/>
      <c r="BB77" s="51"/>
      <c r="BC77" s="50"/>
      <c r="BD77" s="51"/>
      <c r="BE77" s="50"/>
      <c r="BF77" s="51"/>
    </row>
    <row r="78" spans="1:58" x14ac:dyDescent="0.2">
      <c r="A78" s="63">
        <v>75</v>
      </c>
      <c r="B78" s="192">
        <v>73</v>
      </c>
      <c r="C78" s="64" t="s">
        <v>166</v>
      </c>
      <c r="D78" s="70" t="s">
        <v>217</v>
      </c>
      <c r="E78" s="203" t="s">
        <v>121</v>
      </c>
      <c r="F78" s="47">
        <f>G78+H78</f>
        <v>0</v>
      </c>
      <c r="G78" s="66">
        <f>J78+L78+N78+P78+R78+T78+V78+X78+Z78+AB78+AD78+AF78+AH78+AJ78+AL78</f>
        <v>0</v>
      </c>
      <c r="H78" s="201">
        <v>0</v>
      </c>
      <c r="I78" s="201"/>
      <c r="J78" s="51"/>
      <c r="K78" s="188"/>
      <c r="L78" s="51"/>
      <c r="M78" s="188"/>
      <c r="N78" s="51"/>
      <c r="O78" s="188"/>
      <c r="P78" s="51"/>
      <c r="Q78" s="188"/>
      <c r="R78" s="51"/>
      <c r="S78" s="188"/>
      <c r="T78" s="51"/>
      <c r="U78" s="188"/>
      <c r="V78" s="51"/>
      <c r="W78" s="188"/>
      <c r="X78" s="51"/>
      <c r="Y78" s="188"/>
      <c r="Z78" s="51"/>
      <c r="AA78" s="188"/>
      <c r="AB78" s="51"/>
      <c r="AC78" s="188"/>
      <c r="AD78" s="51"/>
      <c r="AE78" s="188"/>
      <c r="AF78" s="67"/>
      <c r="AG78" s="188"/>
      <c r="AH78" s="51"/>
      <c r="AI78" s="188"/>
      <c r="AJ78" s="67"/>
      <c r="AK78" s="50"/>
      <c r="AL78" s="67"/>
      <c r="AM78" s="50"/>
      <c r="AN78" s="51"/>
      <c r="AO78" s="50"/>
      <c r="AP78" s="51"/>
      <c r="AQ78" s="50"/>
      <c r="AR78" s="51"/>
      <c r="AS78" s="50"/>
      <c r="AT78" s="51"/>
      <c r="AU78" s="50"/>
      <c r="AV78" s="51"/>
      <c r="AW78" s="50"/>
      <c r="AX78" s="51"/>
      <c r="AY78" s="50"/>
      <c r="AZ78" s="51"/>
      <c r="BA78" s="50"/>
      <c r="BB78" s="51"/>
      <c r="BC78" s="50"/>
      <c r="BD78" s="51"/>
      <c r="BE78" s="50"/>
      <c r="BF78" s="51"/>
    </row>
    <row r="79" spans="1:58" x14ac:dyDescent="0.2">
      <c r="A79" s="63">
        <v>76</v>
      </c>
      <c r="B79" s="192">
        <v>74</v>
      </c>
      <c r="C79" s="64" t="s">
        <v>118</v>
      </c>
      <c r="D79" s="70" t="s">
        <v>203</v>
      </c>
      <c r="E79" s="203" t="s">
        <v>104</v>
      </c>
      <c r="F79" s="47">
        <f>G79+H79</f>
        <v>0</v>
      </c>
      <c r="G79" s="66">
        <f>J79+L79+N79+P79+R79+T79+V79+X79+Z79+AB79+AD79+AF79+AH79+AJ79+AL79</f>
        <v>0</v>
      </c>
      <c r="H79" s="202">
        <v>0</v>
      </c>
      <c r="I79" s="201"/>
      <c r="J79" s="51"/>
      <c r="K79" s="188"/>
      <c r="L79" s="51"/>
      <c r="M79" s="188"/>
      <c r="N79" s="51"/>
      <c r="O79" s="188"/>
      <c r="P79" s="51"/>
      <c r="Q79" s="188"/>
      <c r="R79" s="51"/>
      <c r="S79" s="188"/>
      <c r="T79" s="51"/>
      <c r="U79" s="188"/>
      <c r="V79" s="51"/>
      <c r="W79" s="188"/>
      <c r="X79" s="51"/>
      <c r="Y79" s="188"/>
      <c r="Z79" s="51"/>
      <c r="AA79" s="188"/>
      <c r="AB79" s="51"/>
      <c r="AC79" s="188"/>
      <c r="AD79" s="51"/>
      <c r="AE79" s="188"/>
      <c r="AF79" s="67"/>
      <c r="AG79" s="188"/>
      <c r="AH79" s="51"/>
      <c r="AI79" s="188"/>
      <c r="AJ79" s="67"/>
      <c r="AK79" s="50"/>
      <c r="AL79" s="67"/>
      <c r="AM79" s="50"/>
      <c r="AN79" s="51"/>
      <c r="AO79" s="50"/>
      <c r="AP79" s="51"/>
      <c r="AQ79" s="50"/>
      <c r="AR79" s="51"/>
      <c r="AS79" s="50"/>
      <c r="AT79" s="51"/>
      <c r="AU79" s="50"/>
      <c r="AV79" s="51"/>
      <c r="AW79" s="50"/>
      <c r="AX79" s="51"/>
      <c r="AY79" s="50"/>
      <c r="AZ79" s="51"/>
      <c r="BA79" s="50"/>
      <c r="BB79" s="51"/>
      <c r="BC79" s="50"/>
      <c r="BD79" s="51"/>
      <c r="BE79" s="50"/>
      <c r="BF79" s="51"/>
    </row>
    <row r="80" spans="1:58" x14ac:dyDescent="0.2">
      <c r="A80" s="63">
        <v>77</v>
      </c>
      <c r="B80" s="192">
        <v>75</v>
      </c>
      <c r="C80" s="70" t="s">
        <v>74</v>
      </c>
      <c r="D80" s="70" t="s">
        <v>176</v>
      </c>
      <c r="E80" s="77" t="s">
        <v>75</v>
      </c>
      <c r="F80" s="47">
        <f>G80+H80</f>
        <v>0</v>
      </c>
      <c r="G80" s="66">
        <f>J80+L80+N80+P80+R80+T80+V80+X80+Z80+AB80+AD80+AF80+AH80+AJ80+AL80</f>
        <v>0</v>
      </c>
      <c r="H80" s="201">
        <v>0</v>
      </c>
      <c r="I80" s="201"/>
      <c r="J80" s="51"/>
      <c r="K80" s="188"/>
      <c r="L80" s="51"/>
      <c r="M80" s="188"/>
      <c r="N80" s="51"/>
      <c r="O80" s="188"/>
      <c r="P80" s="51"/>
      <c r="Q80" s="188"/>
      <c r="R80" s="51"/>
      <c r="S80" s="188"/>
      <c r="T80" s="51"/>
      <c r="U80" s="188"/>
      <c r="V80" s="51"/>
      <c r="W80" s="188"/>
      <c r="X80" s="51"/>
      <c r="Y80" s="188"/>
      <c r="Z80" s="51"/>
      <c r="AA80" s="188"/>
      <c r="AB80" s="51"/>
      <c r="AC80" s="188"/>
      <c r="AD80" s="51"/>
      <c r="AE80" s="188"/>
      <c r="AF80" s="67"/>
      <c r="AG80" s="188"/>
      <c r="AH80" s="51"/>
      <c r="AI80" s="188"/>
      <c r="AJ80" s="67"/>
      <c r="AK80" s="50"/>
      <c r="AL80" s="67"/>
      <c r="AM80" s="50"/>
      <c r="AN80" s="51"/>
      <c r="AO80" s="50"/>
      <c r="AP80" s="51"/>
      <c r="AQ80" s="50"/>
      <c r="AR80" s="51"/>
      <c r="AS80" s="50"/>
      <c r="AT80" s="51"/>
      <c r="AU80" s="50"/>
      <c r="AV80" s="51"/>
      <c r="AW80" s="50"/>
      <c r="AX80" s="51"/>
      <c r="AY80" s="50"/>
      <c r="AZ80" s="51"/>
      <c r="BA80" s="50"/>
      <c r="BB80" s="51"/>
      <c r="BC80" s="50"/>
      <c r="BD80" s="51"/>
      <c r="BE80" s="50"/>
      <c r="BF80" s="51"/>
    </row>
    <row r="81" spans="1:58" x14ac:dyDescent="0.2">
      <c r="A81" s="63">
        <v>78</v>
      </c>
      <c r="B81" s="192">
        <v>76</v>
      </c>
      <c r="C81" s="64" t="s">
        <v>110</v>
      </c>
      <c r="D81" s="70" t="s">
        <v>202</v>
      </c>
      <c r="E81" s="82" t="s">
        <v>77</v>
      </c>
      <c r="F81" s="47">
        <f>G81+H81</f>
        <v>0</v>
      </c>
      <c r="G81" s="66">
        <f>J81+L81+N81+P81+R81+T81+V81+X81+Z81+AB81+AD81+AF81+AH81+AJ81+AL81</f>
        <v>0</v>
      </c>
      <c r="H81" s="201">
        <v>0</v>
      </c>
      <c r="I81" s="201"/>
      <c r="J81" s="51"/>
      <c r="K81" s="188"/>
      <c r="L81" s="51"/>
      <c r="M81" s="188"/>
      <c r="N81" s="51"/>
      <c r="O81" s="188"/>
      <c r="P81" s="51"/>
      <c r="Q81" s="188"/>
      <c r="R81" s="51"/>
      <c r="S81" s="188"/>
      <c r="T81" s="51"/>
      <c r="U81" s="188"/>
      <c r="V81" s="51"/>
      <c r="W81" s="188"/>
      <c r="X81" s="51"/>
      <c r="Y81" s="188"/>
      <c r="Z81" s="51"/>
      <c r="AA81" s="188"/>
      <c r="AB81" s="51"/>
      <c r="AC81" s="188"/>
      <c r="AD81" s="51"/>
      <c r="AE81" s="188"/>
      <c r="AF81" s="67"/>
      <c r="AG81" s="188"/>
      <c r="AH81" s="51"/>
      <c r="AI81" s="188"/>
      <c r="AJ81" s="67"/>
      <c r="AK81" s="50"/>
      <c r="AL81" s="67"/>
      <c r="AM81" s="50"/>
      <c r="AN81" s="51"/>
      <c r="AO81" s="50"/>
      <c r="AP81" s="51"/>
      <c r="AQ81" s="50"/>
      <c r="AR81" s="51"/>
      <c r="AS81" s="50"/>
      <c r="AT81" s="51"/>
      <c r="AU81" s="50"/>
      <c r="AV81" s="51"/>
      <c r="AW81" s="50"/>
      <c r="AX81" s="51"/>
      <c r="AY81" s="50"/>
      <c r="AZ81" s="51"/>
      <c r="BA81" s="50"/>
      <c r="BB81" s="51"/>
      <c r="BC81" s="50"/>
      <c r="BD81" s="51"/>
      <c r="BE81" s="50"/>
      <c r="BF81" s="51"/>
    </row>
    <row r="82" spans="1:58" x14ac:dyDescent="0.2">
      <c r="A82" s="63">
        <v>79</v>
      </c>
      <c r="B82" s="192">
        <v>77</v>
      </c>
      <c r="C82" s="64" t="s">
        <v>117</v>
      </c>
      <c r="D82" s="70" t="s">
        <v>204</v>
      </c>
      <c r="E82" s="82" t="s">
        <v>87</v>
      </c>
      <c r="F82" s="47">
        <f>G82+H82</f>
        <v>0</v>
      </c>
      <c r="G82" s="66">
        <f>J82+L82+N82+P82+R82+T82+V82+X82+Z82+AB82+AD82+AF82+AH82+AJ82+AL82</f>
        <v>0</v>
      </c>
      <c r="H82" s="201">
        <v>0</v>
      </c>
      <c r="I82" s="201"/>
      <c r="J82" s="51"/>
      <c r="K82" s="188"/>
      <c r="L82" s="51"/>
      <c r="M82" s="188"/>
      <c r="N82" s="51"/>
      <c r="O82" s="188"/>
      <c r="P82" s="51"/>
      <c r="Q82" s="188"/>
      <c r="R82" s="51"/>
      <c r="S82" s="188"/>
      <c r="T82" s="51"/>
      <c r="U82" s="188"/>
      <c r="V82" s="51"/>
      <c r="W82" s="188"/>
      <c r="X82" s="51"/>
      <c r="Y82" s="188"/>
      <c r="Z82" s="51"/>
      <c r="AA82" s="188"/>
      <c r="AB82" s="51"/>
      <c r="AC82" s="188"/>
      <c r="AD82" s="51"/>
      <c r="AE82" s="188"/>
      <c r="AF82" s="67"/>
      <c r="AG82" s="188"/>
      <c r="AH82" s="51"/>
      <c r="AI82" s="188"/>
      <c r="AJ82" s="67"/>
      <c r="AK82" s="50"/>
      <c r="AL82" s="67"/>
      <c r="AM82" s="50"/>
      <c r="AN82" s="51"/>
      <c r="AO82" s="50"/>
      <c r="AP82" s="51"/>
      <c r="AQ82" s="50"/>
      <c r="AR82" s="51"/>
      <c r="AS82" s="50"/>
      <c r="AT82" s="51"/>
      <c r="AU82" s="50"/>
      <c r="AV82" s="51"/>
      <c r="AW82" s="50"/>
      <c r="AX82" s="51"/>
      <c r="AY82" s="50"/>
      <c r="AZ82" s="51"/>
      <c r="BA82" s="50"/>
      <c r="BB82" s="51"/>
      <c r="BC82" s="50"/>
      <c r="BD82" s="51"/>
      <c r="BE82" s="50"/>
      <c r="BF82" s="51"/>
    </row>
    <row r="83" spans="1:58" x14ac:dyDescent="0.2">
      <c r="A83" s="63">
        <v>80</v>
      </c>
      <c r="B83" s="192">
        <v>78</v>
      </c>
      <c r="C83" s="64" t="s">
        <v>101</v>
      </c>
      <c r="D83" s="70" t="s">
        <v>284</v>
      </c>
      <c r="E83" s="78" t="s">
        <v>102</v>
      </c>
      <c r="F83" s="47">
        <f>G83+H83</f>
        <v>0</v>
      </c>
      <c r="G83" s="66">
        <f>J83+L83+N83+P83+R83+T83+V83+X83+Z83+AB83+AD83+AF83+AH83+AJ83+AL83</f>
        <v>0</v>
      </c>
      <c r="H83" s="201">
        <v>0</v>
      </c>
      <c r="I83" s="201"/>
      <c r="J83" s="51"/>
      <c r="K83" s="188"/>
      <c r="L83" s="51"/>
      <c r="M83" s="188"/>
      <c r="N83" s="51"/>
      <c r="O83" s="188"/>
      <c r="P83" s="51"/>
      <c r="Q83" s="188"/>
      <c r="R83" s="51"/>
      <c r="S83" s="188"/>
      <c r="T83" s="51"/>
      <c r="U83" s="188"/>
      <c r="V83" s="51"/>
      <c r="W83" s="188"/>
      <c r="X83" s="51"/>
      <c r="Y83" s="188"/>
      <c r="Z83" s="51"/>
      <c r="AA83" s="188"/>
      <c r="AB83" s="51"/>
      <c r="AC83" s="188"/>
      <c r="AD83" s="51"/>
      <c r="AE83" s="188"/>
      <c r="AF83" s="67"/>
      <c r="AG83" s="188"/>
      <c r="AH83" s="51"/>
      <c r="AI83" s="188"/>
      <c r="AJ83" s="67"/>
      <c r="AK83" s="50"/>
      <c r="AL83" s="67"/>
      <c r="AM83" s="50"/>
      <c r="AN83" s="51"/>
      <c r="AO83" s="50"/>
      <c r="AP83" s="51"/>
      <c r="AQ83" s="50"/>
      <c r="AR83" s="51"/>
      <c r="AS83" s="50"/>
      <c r="AT83" s="51"/>
      <c r="AU83" s="50"/>
      <c r="AV83" s="51"/>
      <c r="AW83" s="50"/>
      <c r="AX83" s="51"/>
      <c r="AY83" s="50"/>
      <c r="AZ83" s="51"/>
      <c r="BA83" s="50"/>
      <c r="BB83" s="51"/>
      <c r="BC83" s="50"/>
      <c r="BD83" s="51"/>
      <c r="BE83" s="50"/>
      <c r="BF83" s="51"/>
    </row>
    <row r="84" spans="1:58" x14ac:dyDescent="0.2">
      <c r="A84" s="63">
        <v>81</v>
      </c>
      <c r="B84" s="192">
        <v>79</v>
      </c>
      <c r="C84" s="64" t="s">
        <v>115</v>
      </c>
      <c r="D84" s="70" t="s">
        <v>213</v>
      </c>
      <c r="E84" s="82" t="s">
        <v>97</v>
      </c>
      <c r="F84" s="47">
        <f>G84+H84</f>
        <v>0</v>
      </c>
      <c r="G84" s="66">
        <f>J84+L84+N84+P84+R84+T84+V84+X84+Z84+AB84+AD84+AF84+AH84+AJ84+AL84</f>
        <v>0</v>
      </c>
      <c r="H84" s="201">
        <v>0</v>
      </c>
      <c r="I84" s="201"/>
      <c r="J84" s="51"/>
      <c r="K84" s="188"/>
      <c r="L84" s="51"/>
      <c r="M84" s="188"/>
      <c r="N84" s="51"/>
      <c r="O84" s="188"/>
      <c r="P84" s="51"/>
      <c r="Q84" s="188"/>
      <c r="R84" s="51"/>
      <c r="S84" s="188"/>
      <c r="T84" s="51"/>
      <c r="U84" s="188"/>
      <c r="V84" s="51"/>
      <c r="W84" s="188"/>
      <c r="X84" s="51"/>
      <c r="Y84" s="188"/>
      <c r="Z84" s="51"/>
      <c r="AA84" s="188"/>
      <c r="AB84" s="51"/>
      <c r="AC84" s="188"/>
      <c r="AD84" s="51"/>
      <c r="AE84" s="188"/>
      <c r="AF84" s="67"/>
      <c r="AG84" s="188"/>
      <c r="AH84" s="51"/>
      <c r="AI84" s="188"/>
      <c r="AJ84" s="67"/>
      <c r="AK84" s="50"/>
      <c r="AL84" s="67"/>
      <c r="AM84" s="50"/>
      <c r="AN84" s="51"/>
      <c r="AO84" s="50"/>
      <c r="AP84" s="51"/>
      <c r="AQ84" s="50"/>
      <c r="AR84" s="51"/>
      <c r="AS84" s="50"/>
      <c r="AT84" s="51"/>
      <c r="AU84" s="50"/>
      <c r="AV84" s="51"/>
      <c r="AW84" s="50"/>
      <c r="AX84" s="51"/>
      <c r="AY84" s="50"/>
      <c r="AZ84" s="51"/>
      <c r="BA84" s="50"/>
      <c r="BB84" s="51"/>
      <c r="BC84" s="50"/>
      <c r="BD84" s="51"/>
      <c r="BE84" s="50"/>
      <c r="BF84" s="51"/>
    </row>
    <row r="85" spans="1:58" x14ac:dyDescent="0.2">
      <c r="A85" s="63">
        <v>82</v>
      </c>
      <c r="B85" s="192">
        <v>80</v>
      </c>
      <c r="C85" s="64" t="s">
        <v>131</v>
      </c>
      <c r="D85" s="70" t="s">
        <v>282</v>
      </c>
      <c r="E85" s="82" t="s">
        <v>121</v>
      </c>
      <c r="F85" s="47">
        <f>G85+H85</f>
        <v>0</v>
      </c>
      <c r="G85" s="66">
        <f>J85+L85+N85+P85+R85+T85+V85+X85+Z85+AB85+AD85+AF85+AH85+AJ85+AL85</f>
        <v>0</v>
      </c>
      <c r="H85" s="202">
        <v>0</v>
      </c>
      <c r="I85" s="201"/>
      <c r="J85" s="51"/>
      <c r="K85" s="188"/>
      <c r="L85" s="51"/>
      <c r="M85" s="188"/>
      <c r="N85" s="51"/>
      <c r="O85" s="188"/>
      <c r="P85" s="51"/>
      <c r="Q85" s="188"/>
      <c r="R85" s="51"/>
      <c r="S85" s="188"/>
      <c r="T85" s="51"/>
      <c r="U85" s="188"/>
      <c r="V85" s="51"/>
      <c r="W85" s="188"/>
      <c r="X85" s="51"/>
      <c r="Y85" s="188"/>
      <c r="Z85" s="51"/>
      <c r="AA85" s="188"/>
      <c r="AB85" s="51"/>
      <c r="AC85" s="188"/>
      <c r="AD85" s="51"/>
      <c r="AE85" s="188"/>
      <c r="AF85" s="67"/>
      <c r="AG85" s="188"/>
      <c r="AH85" s="51"/>
      <c r="AI85" s="188"/>
      <c r="AJ85" s="67"/>
      <c r="AK85" s="50"/>
      <c r="AL85" s="67"/>
      <c r="AM85" s="50"/>
      <c r="AN85" s="51"/>
      <c r="AO85" s="50"/>
      <c r="AP85" s="51"/>
      <c r="AQ85" s="50"/>
      <c r="AR85" s="51"/>
      <c r="AS85" s="50"/>
      <c r="AT85" s="51"/>
      <c r="AU85" s="50"/>
      <c r="AV85" s="51"/>
      <c r="AW85" s="50"/>
      <c r="AX85" s="51"/>
      <c r="AY85" s="50"/>
      <c r="AZ85" s="51"/>
      <c r="BA85" s="50"/>
      <c r="BB85" s="51"/>
      <c r="BC85" s="50"/>
      <c r="BD85" s="51"/>
      <c r="BE85" s="50"/>
      <c r="BF85" s="51"/>
    </row>
    <row r="86" spans="1:58" x14ac:dyDescent="0.2">
      <c r="A86" s="63">
        <v>83</v>
      </c>
      <c r="B86" s="192">
        <v>81</v>
      </c>
      <c r="C86" s="64" t="s">
        <v>127</v>
      </c>
      <c r="D86" s="70" t="s">
        <v>215</v>
      </c>
      <c r="E86" s="82" t="s">
        <v>121</v>
      </c>
      <c r="F86" s="47">
        <f>G86+H86</f>
        <v>0</v>
      </c>
      <c r="G86" s="66">
        <f>J86+L86+N86+P86+R86+T86+V86+X86+Z86+AB86+AD86+AF86+AH86+AJ86+AL86</f>
        <v>0</v>
      </c>
      <c r="H86" s="201">
        <v>0</v>
      </c>
      <c r="I86" s="201"/>
      <c r="J86" s="51"/>
      <c r="K86" s="188"/>
      <c r="L86" s="51"/>
      <c r="M86" s="188"/>
      <c r="N86" s="51"/>
      <c r="O86" s="188"/>
      <c r="P86" s="51"/>
      <c r="Q86" s="188"/>
      <c r="R86" s="51"/>
      <c r="S86" s="188"/>
      <c r="T86" s="51"/>
      <c r="U86" s="188"/>
      <c r="V86" s="51"/>
      <c r="W86" s="188"/>
      <c r="X86" s="51"/>
      <c r="Y86" s="188"/>
      <c r="Z86" s="51"/>
      <c r="AA86" s="188"/>
      <c r="AB86" s="51"/>
      <c r="AC86" s="188"/>
      <c r="AD86" s="51"/>
      <c r="AE86" s="188"/>
      <c r="AF86" s="67"/>
      <c r="AG86" s="188"/>
      <c r="AH86" s="51"/>
      <c r="AI86" s="188"/>
      <c r="AJ86" s="67"/>
      <c r="AK86" s="50"/>
      <c r="AL86" s="67"/>
      <c r="AM86" s="50"/>
      <c r="AN86" s="51"/>
      <c r="AO86" s="50"/>
      <c r="AP86" s="51"/>
      <c r="AQ86" s="50"/>
      <c r="AR86" s="51"/>
      <c r="AS86" s="50"/>
      <c r="AT86" s="51"/>
      <c r="AU86" s="50"/>
      <c r="AV86" s="51"/>
      <c r="AW86" s="50"/>
      <c r="AX86" s="51"/>
      <c r="AY86" s="50"/>
      <c r="AZ86" s="51"/>
      <c r="BA86" s="50"/>
      <c r="BB86" s="51"/>
      <c r="BC86" s="50"/>
      <c r="BD86" s="51"/>
      <c r="BE86" s="50"/>
      <c r="BF86" s="51"/>
    </row>
    <row r="87" spans="1:58" x14ac:dyDescent="0.2">
      <c r="A87" s="63">
        <v>84</v>
      </c>
      <c r="B87" s="192">
        <v>82</v>
      </c>
      <c r="C87" s="64" t="s">
        <v>126</v>
      </c>
      <c r="D87" s="70" t="s">
        <v>219</v>
      </c>
      <c r="E87" s="82" t="s">
        <v>102</v>
      </c>
      <c r="F87" s="47">
        <f>G87+H87</f>
        <v>0</v>
      </c>
      <c r="G87" s="66">
        <f>J87+L87+N87+P87+R87+T87+V87+X87+Z87+AB87+AD87+AF87+AH87+AJ87+AL87</f>
        <v>0</v>
      </c>
      <c r="H87" s="201">
        <v>0</v>
      </c>
      <c r="I87" s="201"/>
      <c r="J87" s="51"/>
      <c r="K87" s="188"/>
      <c r="L87" s="51"/>
      <c r="M87" s="188"/>
      <c r="N87" s="51"/>
      <c r="O87" s="188"/>
      <c r="P87" s="51"/>
      <c r="Q87" s="188"/>
      <c r="R87" s="51"/>
      <c r="S87" s="188"/>
      <c r="T87" s="51"/>
      <c r="U87" s="188"/>
      <c r="V87" s="51"/>
      <c r="W87" s="188"/>
      <c r="X87" s="51"/>
      <c r="Y87" s="188"/>
      <c r="Z87" s="51"/>
      <c r="AA87" s="188"/>
      <c r="AB87" s="51"/>
      <c r="AC87" s="188"/>
      <c r="AD87" s="51"/>
      <c r="AE87" s="188"/>
      <c r="AF87" s="67"/>
      <c r="AG87" s="188"/>
      <c r="AH87" s="51"/>
      <c r="AI87" s="188"/>
      <c r="AJ87" s="67"/>
      <c r="AK87" s="50"/>
      <c r="AL87" s="67"/>
      <c r="AM87" s="50"/>
      <c r="AN87" s="51"/>
      <c r="AO87" s="50"/>
      <c r="AP87" s="51"/>
      <c r="AQ87" s="50"/>
      <c r="AR87" s="51"/>
      <c r="AS87" s="50"/>
      <c r="AT87" s="51"/>
      <c r="AU87" s="50"/>
      <c r="AV87" s="51"/>
      <c r="AW87" s="50"/>
      <c r="AX87" s="51"/>
      <c r="AY87" s="50"/>
      <c r="AZ87" s="51"/>
      <c r="BA87" s="50"/>
      <c r="BB87" s="51"/>
      <c r="BC87" s="50"/>
      <c r="BD87" s="51"/>
      <c r="BE87" s="50"/>
      <c r="BF87" s="51"/>
    </row>
    <row r="88" spans="1:58" x14ac:dyDescent="0.2">
      <c r="A88" s="63">
        <v>85</v>
      </c>
      <c r="B88" s="192">
        <v>83</v>
      </c>
      <c r="C88" s="64" t="s">
        <v>130</v>
      </c>
      <c r="D88" s="70" t="s">
        <v>220</v>
      </c>
      <c r="E88" s="82" t="s">
        <v>102</v>
      </c>
      <c r="F88" s="47">
        <f>G88+H88</f>
        <v>0</v>
      </c>
      <c r="G88" s="66">
        <f>J88+L88+N88+P88+R88+T88+V88+X88+Z88+AB88+AD88+AF88+AH88+AJ88+AL88</f>
        <v>0</v>
      </c>
      <c r="H88" s="201">
        <v>0</v>
      </c>
      <c r="I88" s="201"/>
      <c r="J88" s="51"/>
      <c r="K88" s="188"/>
      <c r="L88" s="51"/>
      <c r="M88" s="188"/>
      <c r="N88" s="51"/>
      <c r="O88" s="188"/>
      <c r="P88" s="51"/>
      <c r="Q88" s="188"/>
      <c r="R88" s="51"/>
      <c r="S88" s="188"/>
      <c r="T88" s="51"/>
      <c r="U88" s="188"/>
      <c r="V88" s="51"/>
      <c r="W88" s="188"/>
      <c r="X88" s="51"/>
      <c r="Y88" s="188"/>
      <c r="Z88" s="51"/>
      <c r="AA88" s="188"/>
      <c r="AB88" s="51"/>
      <c r="AC88" s="188"/>
      <c r="AD88" s="51"/>
      <c r="AE88" s="188"/>
      <c r="AF88" s="67"/>
      <c r="AG88" s="188"/>
      <c r="AH88" s="51"/>
      <c r="AI88" s="188"/>
      <c r="AJ88" s="67"/>
      <c r="AK88" s="50"/>
      <c r="AL88" s="67"/>
      <c r="AM88" s="50"/>
      <c r="AN88" s="51"/>
      <c r="AO88" s="50"/>
      <c r="AP88" s="51"/>
      <c r="AQ88" s="50"/>
      <c r="AR88" s="51"/>
      <c r="AS88" s="50"/>
      <c r="AT88" s="51"/>
      <c r="AU88" s="50"/>
      <c r="AV88" s="51"/>
      <c r="AW88" s="50"/>
      <c r="AX88" s="51"/>
      <c r="AY88" s="50"/>
      <c r="AZ88" s="51"/>
      <c r="BA88" s="50"/>
      <c r="BB88" s="51"/>
      <c r="BC88" s="50"/>
      <c r="BD88" s="51"/>
      <c r="BE88" s="50"/>
      <c r="BF88" s="51"/>
    </row>
    <row r="89" spans="1:58" x14ac:dyDescent="0.2">
      <c r="A89" s="63">
        <v>86</v>
      </c>
      <c r="B89" s="192">
        <v>84</v>
      </c>
      <c r="C89" s="64" t="s">
        <v>133</v>
      </c>
      <c r="D89" s="70" t="s">
        <v>221</v>
      </c>
      <c r="E89" s="82" t="s">
        <v>121</v>
      </c>
      <c r="F89" s="47">
        <f>G89+H89</f>
        <v>0</v>
      </c>
      <c r="G89" s="66">
        <f>J89+L89+N89+P89+R89+T89+V89+X89+Z89+AB89+AD89+AF89+AH89+AJ89+AL89</f>
        <v>0</v>
      </c>
      <c r="H89" s="201">
        <v>0</v>
      </c>
      <c r="I89" s="201"/>
      <c r="J89" s="51"/>
      <c r="K89" s="188"/>
      <c r="L89" s="51"/>
      <c r="M89" s="188"/>
      <c r="N89" s="51"/>
      <c r="O89" s="188"/>
      <c r="P89" s="51"/>
      <c r="Q89" s="188"/>
      <c r="R89" s="51"/>
      <c r="S89" s="188"/>
      <c r="T89" s="51"/>
      <c r="U89" s="188"/>
      <c r="V89" s="51"/>
      <c r="W89" s="188"/>
      <c r="X89" s="51"/>
      <c r="Y89" s="188"/>
      <c r="Z89" s="51"/>
      <c r="AA89" s="188"/>
      <c r="AB89" s="51"/>
      <c r="AC89" s="188"/>
      <c r="AD89" s="51"/>
      <c r="AE89" s="188"/>
      <c r="AF89" s="67"/>
      <c r="AG89" s="188"/>
      <c r="AH89" s="51"/>
      <c r="AI89" s="188"/>
      <c r="AJ89" s="67"/>
      <c r="AK89" s="50"/>
      <c r="AL89" s="67"/>
      <c r="AM89" s="50"/>
      <c r="AN89" s="51"/>
      <c r="AO89" s="50"/>
      <c r="AP89" s="51"/>
      <c r="AQ89" s="50"/>
      <c r="AR89" s="51"/>
      <c r="AS89" s="50"/>
      <c r="AT89" s="51"/>
      <c r="AU89" s="50"/>
      <c r="AV89" s="51"/>
      <c r="AW89" s="50"/>
      <c r="AX89" s="51"/>
      <c r="AY89" s="50"/>
      <c r="AZ89" s="51"/>
      <c r="BA89" s="50"/>
      <c r="BB89" s="51"/>
      <c r="BC89" s="50"/>
      <c r="BD89" s="51"/>
      <c r="BE89" s="50"/>
      <c r="BF89" s="51"/>
    </row>
    <row r="90" spans="1:58" x14ac:dyDescent="0.2">
      <c r="A90" s="63">
        <v>87</v>
      </c>
      <c r="B90" s="192">
        <v>85</v>
      </c>
      <c r="C90" s="64" t="s">
        <v>134</v>
      </c>
      <c r="D90" s="70" t="s">
        <v>285</v>
      </c>
      <c r="E90" s="294" t="s">
        <v>121</v>
      </c>
      <c r="F90" s="47">
        <f>G90+H90</f>
        <v>0</v>
      </c>
      <c r="G90" s="66">
        <f>J90+L90+N90+P90+R90+T90+V90+X90+Z90+AB90+AD90+AF90+AH90+AJ90+AL90</f>
        <v>0</v>
      </c>
      <c r="H90" s="201">
        <v>0</v>
      </c>
      <c r="I90" s="201"/>
      <c r="J90" s="51"/>
      <c r="K90" s="188"/>
      <c r="L90" s="51"/>
      <c r="M90" s="188"/>
      <c r="N90" s="51"/>
      <c r="O90" s="188"/>
      <c r="P90" s="51"/>
      <c r="Q90" s="188"/>
      <c r="R90" s="51"/>
      <c r="S90" s="188"/>
      <c r="T90" s="51"/>
      <c r="U90" s="188"/>
      <c r="V90" s="51"/>
      <c r="W90" s="188"/>
      <c r="X90" s="51"/>
      <c r="Y90" s="188"/>
      <c r="Z90" s="51"/>
      <c r="AA90" s="188"/>
      <c r="AB90" s="51"/>
      <c r="AC90" s="188"/>
      <c r="AD90" s="51"/>
      <c r="AE90" s="188"/>
      <c r="AF90" s="67"/>
      <c r="AG90" s="188"/>
      <c r="AH90" s="51"/>
      <c r="AI90" s="188"/>
      <c r="AJ90" s="67"/>
      <c r="AK90" s="50"/>
      <c r="AL90" s="67"/>
      <c r="AM90" s="50"/>
      <c r="AN90" s="51"/>
      <c r="AO90" s="50"/>
      <c r="AP90" s="51"/>
      <c r="AQ90" s="50"/>
      <c r="AR90" s="51"/>
      <c r="AS90" s="50"/>
      <c r="AT90" s="51"/>
      <c r="AU90" s="50"/>
      <c r="AV90" s="51"/>
      <c r="AW90" s="50"/>
      <c r="AX90" s="51"/>
      <c r="AY90" s="50"/>
      <c r="AZ90" s="51"/>
      <c r="BA90" s="50"/>
      <c r="BB90" s="51"/>
      <c r="BC90" s="50"/>
      <c r="BD90" s="51"/>
      <c r="BE90" s="50"/>
      <c r="BF90" s="51"/>
    </row>
    <row r="91" spans="1:58" x14ac:dyDescent="0.2">
      <c r="A91" s="63">
        <v>88</v>
      </c>
      <c r="B91" s="192">
        <v>86</v>
      </c>
      <c r="C91" s="64" t="s">
        <v>135</v>
      </c>
      <c r="D91" s="70" t="s">
        <v>286</v>
      </c>
      <c r="E91" s="295" t="s">
        <v>102</v>
      </c>
      <c r="F91" s="47">
        <f>G91+H91</f>
        <v>0</v>
      </c>
      <c r="G91" s="66">
        <f>J91+L91+N91+P91+R91+T91+V91+X91+Z91+AB91+AD91+AF91+AH91+AJ91+AL91</f>
        <v>0</v>
      </c>
      <c r="H91" s="201">
        <v>0</v>
      </c>
      <c r="I91" s="201"/>
      <c r="J91" s="51"/>
      <c r="K91" s="188"/>
      <c r="L91" s="51"/>
      <c r="M91" s="188"/>
      <c r="N91" s="51"/>
      <c r="O91" s="188"/>
      <c r="P91" s="51"/>
      <c r="Q91" s="188"/>
      <c r="R91" s="51"/>
      <c r="S91" s="188"/>
      <c r="T91" s="51"/>
      <c r="U91" s="188"/>
      <c r="V91" s="51"/>
      <c r="W91" s="188"/>
      <c r="X91" s="51"/>
      <c r="Y91" s="188"/>
      <c r="Z91" s="51"/>
      <c r="AA91" s="188"/>
      <c r="AB91" s="51"/>
      <c r="AC91" s="188"/>
      <c r="AD91" s="51"/>
      <c r="AE91" s="188"/>
      <c r="AF91" s="67"/>
      <c r="AG91" s="188"/>
      <c r="AH91" s="51"/>
      <c r="AI91" s="50"/>
      <c r="AJ91" s="67"/>
      <c r="AK91" s="50"/>
      <c r="AL91" s="67"/>
      <c r="AM91" s="50"/>
      <c r="AN91" s="51"/>
      <c r="AO91" s="50"/>
      <c r="AP91" s="51"/>
      <c r="AQ91" s="50"/>
      <c r="AR91" s="51"/>
      <c r="AS91" s="50"/>
      <c r="AT91" s="51"/>
      <c r="AU91" s="50"/>
      <c r="AV91" s="51"/>
      <c r="AW91" s="50"/>
      <c r="AX91" s="51"/>
      <c r="AY91" s="50"/>
      <c r="AZ91" s="51"/>
      <c r="BA91" s="50"/>
      <c r="BB91" s="51"/>
      <c r="BC91" s="50"/>
      <c r="BD91" s="51"/>
      <c r="BE91" s="50"/>
      <c r="BF91" s="51"/>
    </row>
    <row r="92" spans="1:58" x14ac:dyDescent="0.2">
      <c r="A92" s="63">
        <v>89</v>
      </c>
      <c r="B92" s="192">
        <v>87</v>
      </c>
      <c r="C92" s="207" t="s">
        <v>136</v>
      </c>
      <c r="D92" s="70" t="s">
        <v>287</v>
      </c>
      <c r="E92" s="74" t="s">
        <v>87</v>
      </c>
      <c r="F92" s="47">
        <f>G92+H92</f>
        <v>0</v>
      </c>
      <c r="G92" s="66">
        <f>J92+L92+N92+P92+R92+T92+V92+X92+Z92+AB92+AD92+AF92+AH92+AJ92+AL92</f>
        <v>0</v>
      </c>
      <c r="H92" s="201">
        <v>0</v>
      </c>
      <c r="I92" s="201"/>
      <c r="J92" s="51"/>
      <c r="K92" s="188"/>
      <c r="L92" s="51"/>
      <c r="M92" s="188"/>
      <c r="N92" s="51"/>
      <c r="O92" s="188"/>
      <c r="P92" s="51"/>
      <c r="Q92" s="188"/>
      <c r="R92" s="51"/>
      <c r="S92" s="188"/>
      <c r="T92" s="51"/>
      <c r="U92" s="188"/>
      <c r="V92" s="51"/>
      <c r="W92" s="188"/>
      <c r="X92" s="51"/>
      <c r="Y92" s="188"/>
      <c r="Z92" s="51"/>
      <c r="AA92" s="188"/>
      <c r="AB92" s="51"/>
      <c r="AC92" s="188"/>
      <c r="AD92" s="51"/>
      <c r="AE92" s="188"/>
      <c r="AF92" s="67"/>
      <c r="AG92" s="188"/>
      <c r="AH92" s="51"/>
      <c r="AI92" s="50"/>
      <c r="AJ92" s="67"/>
      <c r="AK92" s="50"/>
      <c r="AL92" s="67"/>
      <c r="AM92" s="50"/>
      <c r="AN92" s="51"/>
      <c r="AO92" s="50"/>
      <c r="AP92" s="51"/>
      <c r="AQ92" s="50"/>
      <c r="AR92" s="51"/>
      <c r="AS92" s="50"/>
      <c r="AT92" s="51"/>
      <c r="AU92" s="50"/>
      <c r="AV92" s="51"/>
      <c r="AW92" s="50"/>
      <c r="AX92" s="51"/>
      <c r="AY92" s="50"/>
      <c r="AZ92" s="51"/>
      <c r="BA92" s="50"/>
      <c r="BB92" s="51"/>
      <c r="BC92" s="50"/>
      <c r="BD92" s="51"/>
      <c r="BE92" s="50"/>
      <c r="BF92" s="51"/>
    </row>
    <row r="93" spans="1:58" x14ac:dyDescent="0.2">
      <c r="A93" s="63">
        <v>90</v>
      </c>
      <c r="B93" s="192">
        <v>88</v>
      </c>
      <c r="C93" s="207" t="s">
        <v>139</v>
      </c>
      <c r="D93" s="70" t="s">
        <v>224</v>
      </c>
      <c r="E93" s="72" t="s">
        <v>140</v>
      </c>
      <c r="F93" s="47">
        <f>G93+H93</f>
        <v>0</v>
      </c>
      <c r="G93" s="66">
        <f>J93+L93+N93+P93+R93+T93+V93+X93+Z93+AB93+AD93+AF93+AH93+AJ93+AL93</f>
        <v>0</v>
      </c>
      <c r="H93" s="201">
        <v>0</v>
      </c>
      <c r="I93" s="201"/>
      <c r="J93" s="51"/>
      <c r="K93" s="188"/>
      <c r="L93" s="51"/>
      <c r="M93" s="188"/>
      <c r="N93" s="51"/>
      <c r="O93" s="188"/>
      <c r="P93" s="51"/>
      <c r="Q93" s="188"/>
      <c r="R93" s="51"/>
      <c r="S93" s="188"/>
      <c r="T93" s="51"/>
      <c r="U93" s="188"/>
      <c r="V93" s="51"/>
      <c r="W93" s="188"/>
      <c r="X93" s="51"/>
      <c r="Y93" s="188"/>
      <c r="Z93" s="51"/>
      <c r="AA93" s="188"/>
      <c r="AB93" s="51"/>
      <c r="AC93" s="188"/>
      <c r="AD93" s="51"/>
      <c r="AE93" s="188"/>
      <c r="AF93" s="67"/>
      <c r="AG93" s="188"/>
      <c r="AH93" s="51"/>
      <c r="AI93" s="50"/>
      <c r="AJ93" s="67"/>
      <c r="AK93" s="50"/>
      <c r="AL93" s="67"/>
      <c r="AM93" s="50"/>
      <c r="AN93" s="51"/>
      <c r="AO93" s="50"/>
      <c r="AP93" s="51"/>
      <c r="AQ93" s="50"/>
      <c r="AR93" s="51"/>
      <c r="AS93" s="50"/>
      <c r="AT93" s="51"/>
      <c r="AU93" s="50"/>
      <c r="AV93" s="51"/>
      <c r="AW93" s="50"/>
      <c r="AX93" s="51"/>
      <c r="AY93" s="50"/>
      <c r="AZ93" s="51"/>
      <c r="BA93" s="50"/>
      <c r="BB93" s="51"/>
      <c r="BC93" s="50"/>
      <c r="BD93" s="51"/>
      <c r="BE93" s="50"/>
      <c r="BF93" s="51"/>
    </row>
    <row r="94" spans="1:58" x14ac:dyDescent="0.2">
      <c r="A94" s="63">
        <v>91</v>
      </c>
      <c r="B94" s="192">
        <v>89</v>
      </c>
      <c r="C94" s="207" t="s">
        <v>141</v>
      </c>
      <c r="D94" s="70" t="s">
        <v>288</v>
      </c>
      <c r="E94" s="79" t="s">
        <v>81</v>
      </c>
      <c r="F94" s="47">
        <f>G94+H94</f>
        <v>0</v>
      </c>
      <c r="G94" s="66">
        <f>J94+L94+N94+P94+R94+T94+V94+X94+Z94+AB94+AD94+AF94+AH94+AJ94+AL94</f>
        <v>0</v>
      </c>
      <c r="H94" s="201">
        <v>0</v>
      </c>
      <c r="I94" s="201"/>
      <c r="J94" s="51"/>
      <c r="K94" s="188"/>
      <c r="L94" s="51"/>
      <c r="M94" s="188"/>
      <c r="N94" s="51"/>
      <c r="O94" s="188"/>
      <c r="P94" s="51"/>
      <c r="Q94" s="188"/>
      <c r="R94" s="51"/>
      <c r="S94" s="188"/>
      <c r="T94" s="51"/>
      <c r="U94" s="188"/>
      <c r="V94" s="51"/>
      <c r="W94" s="188"/>
      <c r="X94" s="51"/>
      <c r="Y94" s="188"/>
      <c r="Z94" s="51"/>
      <c r="AA94" s="188"/>
      <c r="AB94" s="51"/>
      <c r="AC94" s="188"/>
      <c r="AD94" s="51"/>
      <c r="AE94" s="188"/>
      <c r="AF94" s="67"/>
      <c r="AG94" s="188"/>
      <c r="AH94" s="51"/>
      <c r="AI94" s="50"/>
      <c r="AJ94" s="67"/>
      <c r="AK94" s="50"/>
      <c r="AL94" s="67"/>
      <c r="AM94" s="50"/>
      <c r="AN94" s="51"/>
      <c r="AO94" s="50"/>
      <c r="AP94" s="51"/>
      <c r="AQ94" s="50"/>
      <c r="AR94" s="51"/>
      <c r="AS94" s="50"/>
      <c r="AT94" s="51"/>
      <c r="AU94" s="50"/>
      <c r="AV94" s="51"/>
      <c r="AW94" s="50"/>
      <c r="AX94" s="51"/>
      <c r="AY94" s="50"/>
      <c r="AZ94" s="51"/>
      <c r="BA94" s="50"/>
      <c r="BB94" s="51"/>
      <c r="BC94" s="50"/>
      <c r="BD94" s="51"/>
      <c r="BE94" s="50"/>
      <c r="BF94" s="51"/>
    </row>
    <row r="95" spans="1:58" x14ac:dyDescent="0.2">
      <c r="A95" s="63">
        <v>92</v>
      </c>
      <c r="B95" s="192">
        <v>90</v>
      </c>
      <c r="C95" s="64" t="s">
        <v>142</v>
      </c>
      <c r="D95" s="70" t="s">
        <v>225</v>
      </c>
      <c r="E95" s="79" t="s">
        <v>143</v>
      </c>
      <c r="F95" s="47">
        <f>G95+H95</f>
        <v>0</v>
      </c>
      <c r="G95" s="66">
        <f>J95+L95+N95+P95+R95+T95+V95+X95+Z95+AB95+AD95+AF95+AH95+AJ95+AL95</f>
        <v>0</v>
      </c>
      <c r="H95" s="201">
        <v>0</v>
      </c>
      <c r="I95" s="201"/>
      <c r="J95" s="51"/>
      <c r="K95" s="188"/>
      <c r="L95" s="51"/>
      <c r="M95" s="188"/>
      <c r="N95" s="51"/>
      <c r="O95" s="188"/>
      <c r="P95" s="51"/>
      <c r="Q95" s="188"/>
      <c r="R95" s="51"/>
      <c r="S95" s="188"/>
      <c r="T95" s="51"/>
      <c r="U95" s="188"/>
      <c r="V95" s="51"/>
      <c r="W95" s="188"/>
      <c r="X95" s="51"/>
      <c r="Y95" s="188"/>
      <c r="Z95" s="51"/>
      <c r="AA95" s="188"/>
      <c r="AB95" s="51"/>
      <c r="AC95" s="188"/>
      <c r="AD95" s="51"/>
      <c r="AE95" s="188"/>
      <c r="AF95" s="67"/>
      <c r="AG95" s="188"/>
      <c r="AH95" s="51"/>
      <c r="AI95" s="50"/>
      <c r="AJ95" s="67"/>
      <c r="AK95" s="50"/>
      <c r="AL95" s="67"/>
      <c r="AM95" s="50"/>
      <c r="AN95" s="51"/>
      <c r="AO95" s="50"/>
      <c r="AP95" s="51"/>
      <c r="AQ95" s="50"/>
      <c r="AR95" s="51"/>
      <c r="AS95" s="50"/>
      <c r="AT95" s="51"/>
      <c r="AU95" s="50"/>
      <c r="AV95" s="51"/>
      <c r="AW95" s="50"/>
      <c r="AX95" s="51"/>
      <c r="AY95" s="50"/>
      <c r="AZ95" s="51"/>
      <c r="BA95" s="50"/>
      <c r="BB95" s="51"/>
      <c r="BC95" s="50"/>
      <c r="BD95" s="51"/>
      <c r="BE95" s="50"/>
      <c r="BF95" s="51"/>
    </row>
    <row r="96" spans="1:58" x14ac:dyDescent="0.2">
      <c r="A96" s="63">
        <v>93</v>
      </c>
      <c r="B96" s="192">
        <v>91</v>
      </c>
      <c r="C96" s="64" t="s">
        <v>145</v>
      </c>
      <c r="D96" s="70" t="s">
        <v>226</v>
      </c>
      <c r="E96" s="79" t="s">
        <v>121</v>
      </c>
      <c r="F96" s="47">
        <f>G96+H96</f>
        <v>0</v>
      </c>
      <c r="G96" s="66">
        <f>J96+L96+N96+P96+R96+T96+V96+X96+Z96+AB96+AD96+AF96+AH96+AJ96+AL96</f>
        <v>0</v>
      </c>
      <c r="H96" s="201">
        <v>0</v>
      </c>
      <c r="I96" s="201"/>
      <c r="J96" s="51"/>
      <c r="K96" s="188"/>
      <c r="L96" s="51"/>
      <c r="M96" s="188"/>
      <c r="N96" s="51"/>
      <c r="O96" s="188"/>
      <c r="P96" s="51"/>
      <c r="Q96" s="188"/>
      <c r="R96" s="51"/>
      <c r="S96" s="188"/>
      <c r="T96" s="51"/>
      <c r="U96" s="188"/>
      <c r="V96" s="51"/>
      <c r="W96" s="188"/>
      <c r="X96" s="51"/>
      <c r="Y96" s="188"/>
      <c r="Z96" s="51"/>
      <c r="AA96" s="188"/>
      <c r="AB96" s="51"/>
      <c r="AC96" s="188"/>
      <c r="AD96" s="51"/>
      <c r="AE96" s="188"/>
      <c r="AF96" s="67"/>
      <c r="AG96" s="188"/>
      <c r="AH96" s="51"/>
      <c r="AI96" s="50"/>
      <c r="AJ96" s="67"/>
      <c r="AK96" s="50"/>
      <c r="AL96" s="67"/>
      <c r="AM96" s="50"/>
      <c r="AN96" s="51"/>
      <c r="AO96" s="50"/>
      <c r="AP96" s="51"/>
      <c r="AQ96" s="50"/>
      <c r="AR96" s="51"/>
      <c r="AS96" s="50"/>
      <c r="AT96" s="51"/>
      <c r="AU96" s="50"/>
      <c r="AV96" s="51"/>
      <c r="AW96" s="50"/>
      <c r="AX96" s="51"/>
      <c r="AY96" s="50"/>
      <c r="AZ96" s="51"/>
      <c r="BA96" s="50"/>
      <c r="BB96" s="51"/>
      <c r="BC96" s="50"/>
      <c r="BD96" s="51"/>
      <c r="BE96" s="50"/>
      <c r="BF96" s="51"/>
    </row>
    <row r="97" spans="1:58" x14ac:dyDescent="0.2">
      <c r="A97" s="63">
        <v>94</v>
      </c>
      <c r="B97" s="192">
        <v>92</v>
      </c>
      <c r="C97" s="64" t="s">
        <v>146</v>
      </c>
      <c r="D97" s="70" t="s">
        <v>289</v>
      </c>
      <c r="E97" s="84" t="s">
        <v>104</v>
      </c>
      <c r="F97" s="47">
        <f>G97+H97</f>
        <v>0</v>
      </c>
      <c r="G97" s="66">
        <f>J97+L97+N97+P97+R97+T97+V97+X97+Z97+AB97+AD97+AF97+AH97+AJ97+AL97</f>
        <v>0</v>
      </c>
      <c r="H97" s="201">
        <v>0</v>
      </c>
      <c r="I97" s="201"/>
      <c r="J97" s="51"/>
      <c r="K97" s="188"/>
      <c r="L97" s="51"/>
      <c r="M97" s="188"/>
      <c r="N97" s="51"/>
      <c r="O97" s="188"/>
      <c r="P97" s="51"/>
      <c r="Q97" s="188"/>
      <c r="R97" s="51"/>
      <c r="S97" s="188"/>
      <c r="T97" s="51"/>
      <c r="U97" s="188"/>
      <c r="V97" s="51"/>
      <c r="W97" s="188"/>
      <c r="X97" s="51"/>
      <c r="Y97" s="188"/>
      <c r="Z97" s="51"/>
      <c r="AA97" s="188"/>
      <c r="AB97" s="51"/>
      <c r="AC97" s="188"/>
      <c r="AD97" s="51"/>
      <c r="AE97" s="188"/>
      <c r="AF97" s="67"/>
      <c r="AG97" s="188"/>
      <c r="AH97" s="51"/>
      <c r="AI97" s="50"/>
      <c r="AJ97" s="67"/>
      <c r="AK97" s="50"/>
      <c r="AL97" s="67"/>
      <c r="AM97" s="50"/>
      <c r="AN97" s="51"/>
      <c r="AO97" s="50"/>
      <c r="AP97" s="51"/>
      <c r="AQ97" s="50"/>
      <c r="AR97" s="51"/>
      <c r="AS97" s="50"/>
      <c r="AT97" s="51"/>
      <c r="AU97" s="50"/>
      <c r="AV97" s="51"/>
      <c r="AW97" s="50"/>
      <c r="AX97" s="51"/>
      <c r="AY97" s="50"/>
      <c r="AZ97" s="51"/>
      <c r="BA97" s="50"/>
      <c r="BB97" s="51"/>
      <c r="BC97" s="50"/>
      <c r="BD97" s="51"/>
      <c r="BE97" s="50"/>
      <c r="BF97" s="51"/>
    </row>
    <row r="98" spans="1:58" x14ac:dyDescent="0.2">
      <c r="A98" s="63">
        <v>95</v>
      </c>
      <c r="B98" s="192">
        <v>93</v>
      </c>
      <c r="C98" s="64" t="s">
        <v>147</v>
      </c>
      <c r="D98" s="70" t="s">
        <v>290</v>
      </c>
      <c r="E98" s="84" t="s">
        <v>104</v>
      </c>
      <c r="F98" s="47">
        <f>G98+H98</f>
        <v>0</v>
      </c>
      <c r="G98" s="66">
        <f>J98+L98+N98+P98+R98+T98+V98+X98+Z98+AB98+AD98+AF98+AH98+AJ98+AL98</f>
        <v>0</v>
      </c>
      <c r="H98" s="201">
        <v>0</v>
      </c>
      <c r="I98" s="201"/>
      <c r="J98" s="51"/>
      <c r="K98" s="188"/>
      <c r="L98" s="51"/>
      <c r="M98" s="188"/>
      <c r="N98" s="51"/>
      <c r="O98" s="188"/>
      <c r="P98" s="51"/>
      <c r="Q98" s="188"/>
      <c r="R98" s="51"/>
      <c r="S98" s="188"/>
      <c r="T98" s="51"/>
      <c r="U98" s="188"/>
      <c r="V98" s="51"/>
      <c r="W98" s="188"/>
      <c r="X98" s="51"/>
      <c r="Y98" s="188"/>
      <c r="Z98" s="51"/>
      <c r="AA98" s="188"/>
      <c r="AB98" s="51"/>
      <c r="AC98" s="188"/>
      <c r="AD98" s="51"/>
      <c r="AE98" s="188"/>
      <c r="AF98" s="67"/>
      <c r="AG98" s="188"/>
      <c r="AH98" s="51"/>
      <c r="AI98" s="50"/>
      <c r="AJ98" s="67"/>
      <c r="AK98" s="50"/>
      <c r="AL98" s="67"/>
      <c r="AM98" s="50"/>
      <c r="AN98" s="51"/>
      <c r="AO98" s="50"/>
      <c r="AP98" s="51"/>
      <c r="AQ98" s="50"/>
      <c r="AR98" s="51"/>
      <c r="AS98" s="50"/>
      <c r="AT98" s="51"/>
      <c r="AU98" s="50"/>
      <c r="AV98" s="51"/>
      <c r="AW98" s="50"/>
      <c r="AX98" s="51"/>
      <c r="AY98" s="50"/>
      <c r="AZ98" s="51"/>
      <c r="BA98" s="50"/>
      <c r="BB98" s="51"/>
      <c r="BC98" s="50"/>
      <c r="BD98" s="51"/>
      <c r="BE98" s="50"/>
      <c r="BF98" s="51"/>
    </row>
    <row r="99" spans="1:58" x14ac:dyDescent="0.2">
      <c r="A99" s="63">
        <v>96</v>
      </c>
      <c r="B99" s="192">
        <v>94</v>
      </c>
      <c r="C99" s="63" t="s">
        <v>148</v>
      </c>
      <c r="D99" s="63" t="s">
        <v>291</v>
      </c>
      <c r="E99" s="78" t="s">
        <v>104</v>
      </c>
      <c r="F99" s="47">
        <f>G99+H99</f>
        <v>0</v>
      </c>
      <c r="G99" s="66">
        <f>J99+L99+N99+P99+R99+T99+V99+X99+Z99+AB99+AD99+AF99+AH99+AJ99+AL99</f>
        <v>0</v>
      </c>
      <c r="H99" s="201">
        <v>0</v>
      </c>
      <c r="I99" s="201"/>
      <c r="J99" s="51"/>
      <c r="K99" s="188"/>
      <c r="L99" s="51"/>
      <c r="M99" s="188"/>
      <c r="N99" s="51"/>
      <c r="O99" s="188"/>
      <c r="P99" s="51"/>
      <c r="Q99" s="188"/>
      <c r="R99" s="51"/>
      <c r="S99" s="188"/>
      <c r="T99" s="51"/>
      <c r="U99" s="188"/>
      <c r="V99" s="51"/>
      <c r="W99" s="188"/>
      <c r="X99" s="51"/>
      <c r="Y99" s="188"/>
      <c r="Z99" s="51"/>
      <c r="AA99" s="188"/>
      <c r="AB99" s="51"/>
      <c r="AC99" s="188"/>
      <c r="AD99" s="51"/>
      <c r="AE99" s="188"/>
      <c r="AF99" s="67"/>
      <c r="AG99" s="188"/>
      <c r="AH99" s="51"/>
      <c r="AI99" s="50"/>
      <c r="AJ99" s="67"/>
      <c r="AK99" s="50"/>
      <c r="AL99" s="67"/>
      <c r="AM99" s="50"/>
      <c r="AN99" s="51"/>
      <c r="AO99" s="50"/>
      <c r="AP99" s="51"/>
      <c r="AQ99" s="50"/>
      <c r="AR99" s="51"/>
      <c r="AS99" s="50"/>
      <c r="AT99" s="51"/>
      <c r="AU99" s="50"/>
      <c r="AV99" s="51"/>
      <c r="AW99" s="50"/>
      <c r="AX99" s="51"/>
      <c r="AY99" s="50"/>
      <c r="AZ99" s="51"/>
      <c r="BA99" s="50"/>
      <c r="BB99" s="51"/>
      <c r="BC99" s="50"/>
      <c r="BD99" s="51"/>
      <c r="BE99" s="50"/>
      <c r="BF99" s="51"/>
    </row>
    <row r="100" spans="1:58" x14ac:dyDescent="0.2">
      <c r="A100" s="63">
        <v>97</v>
      </c>
      <c r="B100" s="192">
        <v>95</v>
      </c>
      <c r="C100" s="63" t="s">
        <v>149</v>
      </c>
      <c r="D100" s="144" t="s">
        <v>227</v>
      </c>
      <c r="E100" s="74" t="s">
        <v>87</v>
      </c>
      <c r="F100" s="47">
        <f>G100+H100</f>
        <v>0</v>
      </c>
      <c r="G100" s="66">
        <f>J100+L100+N100+P100+R100+T100+V100+X100+Z100+AB100+AD100+AF100+AH100+AJ100+AL100</f>
        <v>0</v>
      </c>
      <c r="H100" s="201">
        <v>0</v>
      </c>
      <c r="I100" s="201"/>
      <c r="J100" s="51"/>
      <c r="K100" s="188"/>
      <c r="L100" s="51"/>
      <c r="M100" s="188"/>
      <c r="N100" s="51"/>
      <c r="O100" s="188"/>
      <c r="P100" s="51"/>
      <c r="Q100" s="188"/>
      <c r="R100" s="51"/>
      <c r="S100" s="188"/>
      <c r="T100" s="51"/>
      <c r="U100" s="50"/>
      <c r="V100" s="51"/>
      <c r="W100" s="188"/>
      <c r="X100" s="51"/>
      <c r="Y100" s="188"/>
      <c r="Z100" s="51"/>
      <c r="AA100" s="188"/>
      <c r="AB100" s="51"/>
      <c r="AC100" s="188"/>
      <c r="AD100" s="51"/>
      <c r="AE100" s="50"/>
      <c r="AF100" s="67"/>
      <c r="AG100" s="50"/>
      <c r="AH100" s="51"/>
      <c r="AI100" s="50"/>
      <c r="AJ100" s="67"/>
      <c r="AK100" s="50"/>
      <c r="AL100" s="67"/>
      <c r="AM100" s="50"/>
      <c r="AN100" s="51"/>
      <c r="AO100" s="50"/>
      <c r="AP100" s="51"/>
      <c r="AQ100" s="50"/>
      <c r="AR100" s="51"/>
      <c r="AS100" s="50"/>
      <c r="AT100" s="51"/>
      <c r="AU100" s="50"/>
      <c r="AV100" s="51"/>
      <c r="AW100" s="50"/>
      <c r="AX100" s="51"/>
      <c r="AY100" s="50"/>
      <c r="AZ100" s="51"/>
      <c r="BA100" s="50"/>
      <c r="BB100" s="51"/>
      <c r="BC100" s="50"/>
      <c r="BD100" s="51"/>
      <c r="BE100" s="50"/>
      <c r="BF100" s="51"/>
    </row>
    <row r="101" spans="1:58" x14ac:dyDescent="0.2">
      <c r="A101" s="63">
        <v>98</v>
      </c>
      <c r="B101" s="192">
        <v>96</v>
      </c>
      <c r="C101" s="63" t="s">
        <v>150</v>
      </c>
      <c r="D101" s="144" t="s">
        <v>228</v>
      </c>
      <c r="E101" s="78" t="s">
        <v>143</v>
      </c>
      <c r="F101" s="47">
        <f>G101+H101</f>
        <v>0</v>
      </c>
      <c r="G101" s="66">
        <f>J101+L101+N101+P101+R101+T101+V101+X101+Z101+AB101+AD101+AF101+AH101+AJ101+AL101</f>
        <v>0</v>
      </c>
      <c r="H101" s="201">
        <v>0</v>
      </c>
      <c r="I101" s="201"/>
      <c r="J101" s="51"/>
      <c r="K101" s="188"/>
      <c r="L101" s="51"/>
      <c r="M101" s="188"/>
      <c r="N101" s="51"/>
      <c r="O101" s="188"/>
      <c r="P101" s="51"/>
      <c r="Q101" s="188"/>
      <c r="R101" s="51"/>
      <c r="S101" s="188"/>
      <c r="T101" s="51"/>
      <c r="U101" s="50"/>
      <c r="V101" s="51"/>
      <c r="W101" s="188"/>
      <c r="X101" s="51"/>
      <c r="Y101" s="188"/>
      <c r="Z101" s="51"/>
      <c r="AA101" s="188"/>
      <c r="AB101" s="51"/>
      <c r="AC101" s="188"/>
      <c r="AD101" s="51"/>
      <c r="AE101" s="50"/>
      <c r="AF101" s="67"/>
      <c r="AG101" s="50"/>
      <c r="AH101" s="51"/>
      <c r="AI101" s="50"/>
      <c r="AJ101" s="67"/>
      <c r="AK101" s="50"/>
      <c r="AL101" s="67"/>
      <c r="AM101" s="50"/>
      <c r="AN101" s="51"/>
      <c r="AO101" s="50"/>
      <c r="AP101" s="51"/>
      <c r="AQ101" s="50"/>
      <c r="AR101" s="51"/>
      <c r="AS101" s="50"/>
      <c r="AT101" s="51"/>
      <c r="AU101" s="50"/>
      <c r="AV101" s="51"/>
      <c r="AW101" s="50"/>
      <c r="AX101" s="51"/>
      <c r="AY101" s="50"/>
      <c r="AZ101" s="51"/>
      <c r="BA101" s="50"/>
      <c r="BB101" s="51"/>
      <c r="BC101" s="50"/>
      <c r="BD101" s="51"/>
      <c r="BE101" s="50"/>
      <c r="BF101" s="51"/>
    </row>
    <row r="102" spans="1:58" x14ac:dyDescent="0.2">
      <c r="A102" s="63">
        <v>99</v>
      </c>
      <c r="B102" s="192">
        <v>97</v>
      </c>
      <c r="C102" s="87" t="s">
        <v>371</v>
      </c>
      <c r="D102" s="248" t="s">
        <v>379</v>
      </c>
      <c r="E102" s="82" t="s">
        <v>121</v>
      </c>
      <c r="F102" s="47">
        <f>G102+H102</f>
        <v>0</v>
      </c>
      <c r="G102" s="66">
        <f>J102+L102+N102+P102+R102+T102+V102+X102+Z102+AB102+AD102+AF102+AH102+AJ102+AL102</f>
        <v>0</v>
      </c>
      <c r="H102" s="201">
        <v>0</v>
      </c>
      <c r="I102" s="201"/>
      <c r="J102" s="51"/>
      <c r="K102" s="188"/>
      <c r="L102" s="51"/>
      <c r="M102" s="188"/>
      <c r="N102" s="51"/>
      <c r="O102" s="188"/>
      <c r="P102" s="51"/>
      <c r="Q102" s="188"/>
      <c r="R102" s="51"/>
      <c r="S102" s="188"/>
      <c r="T102" s="51"/>
      <c r="U102" s="50"/>
      <c r="V102" s="51"/>
      <c r="W102" s="188"/>
      <c r="X102" s="51"/>
      <c r="Y102" s="188"/>
      <c r="Z102" s="51"/>
      <c r="AA102" s="188"/>
      <c r="AB102" s="51"/>
      <c r="AC102" s="188"/>
      <c r="AD102" s="51"/>
      <c r="AE102" s="50"/>
      <c r="AF102" s="67"/>
      <c r="AG102" s="50"/>
      <c r="AH102" s="51"/>
      <c r="AI102" s="50"/>
      <c r="AJ102" s="67"/>
      <c r="AK102" s="50"/>
      <c r="AL102" s="67"/>
      <c r="AM102" s="50"/>
      <c r="AN102" s="51"/>
      <c r="AO102" s="50"/>
      <c r="AP102" s="51"/>
      <c r="AQ102" s="50"/>
      <c r="AR102" s="51"/>
      <c r="AS102" s="50"/>
      <c r="AT102" s="51"/>
      <c r="AU102" s="50"/>
      <c r="AV102" s="51"/>
      <c r="AW102" s="50"/>
      <c r="AX102" s="51"/>
      <c r="AY102" s="50"/>
      <c r="AZ102" s="51"/>
      <c r="BA102" s="50"/>
      <c r="BB102" s="51"/>
      <c r="BC102" s="50"/>
      <c r="BD102" s="51"/>
      <c r="BE102" s="50"/>
      <c r="BF102" s="51"/>
    </row>
    <row r="103" spans="1:58" x14ac:dyDescent="0.2">
      <c r="A103" s="63">
        <v>100</v>
      </c>
      <c r="B103" s="192">
        <v>99</v>
      </c>
      <c r="C103" s="63" t="s">
        <v>151</v>
      </c>
      <c r="D103" s="224" t="s">
        <v>229</v>
      </c>
      <c r="E103" s="78" t="s">
        <v>143</v>
      </c>
      <c r="F103" s="47">
        <f>G103+H103</f>
        <v>0</v>
      </c>
      <c r="G103" s="66">
        <f>J103+L103+N103+P103+R103+T103+V103+X103+Z103+AB103+AD103+AF103+AH103+AJ103+AL103</f>
        <v>0</v>
      </c>
      <c r="H103" s="201">
        <v>0</v>
      </c>
      <c r="I103" s="201"/>
      <c r="J103" s="51"/>
      <c r="K103" s="188"/>
      <c r="L103" s="51"/>
      <c r="M103" s="188"/>
      <c r="N103" s="51"/>
      <c r="O103" s="188"/>
      <c r="P103" s="51"/>
      <c r="Q103" s="50"/>
      <c r="R103" s="51"/>
      <c r="S103" s="188"/>
      <c r="T103" s="51"/>
      <c r="U103" s="50"/>
      <c r="V103" s="51"/>
      <c r="W103" s="188"/>
      <c r="X103" s="51"/>
      <c r="Y103" s="50"/>
      <c r="Z103" s="51"/>
      <c r="AA103" s="188"/>
      <c r="AB103" s="51"/>
      <c r="AC103" s="188"/>
      <c r="AD103" s="51"/>
      <c r="AE103" s="50"/>
      <c r="AF103" s="67"/>
      <c r="AG103" s="50"/>
      <c r="AH103" s="51"/>
      <c r="AI103" s="50"/>
      <c r="AJ103" s="67"/>
      <c r="AK103" s="50"/>
      <c r="AL103" s="67"/>
      <c r="AM103" s="50"/>
      <c r="AN103" s="51"/>
      <c r="AO103" s="50"/>
      <c r="AP103" s="51"/>
      <c r="AQ103" s="50"/>
      <c r="AR103" s="51"/>
      <c r="AS103" s="50"/>
      <c r="AT103" s="51"/>
      <c r="AU103" s="50"/>
      <c r="AV103" s="51"/>
      <c r="AW103" s="50"/>
      <c r="AX103" s="51"/>
      <c r="AY103" s="50"/>
      <c r="AZ103" s="51"/>
      <c r="BA103" s="50"/>
      <c r="BB103" s="51"/>
      <c r="BC103" s="50"/>
      <c r="BD103" s="51"/>
      <c r="BE103" s="50"/>
      <c r="BF103" s="51"/>
    </row>
    <row r="104" spans="1:58" x14ac:dyDescent="0.2">
      <c r="A104" s="144"/>
      <c r="B104" s="143"/>
      <c r="C104" s="144"/>
      <c r="D104" s="144"/>
      <c r="E104" s="145"/>
      <c r="F104" s="139"/>
      <c r="G104" s="146"/>
      <c r="H104" s="147"/>
      <c r="I104">
        <f>COUNTA(I4:I103)</f>
        <v>12</v>
      </c>
      <c r="J104"/>
      <c r="K104">
        <f>COUNTA(K4:K103)</f>
        <v>18</v>
      </c>
      <c r="L104"/>
      <c r="M104">
        <f>COUNTA(M4:M103)</f>
        <v>13</v>
      </c>
      <c r="N104"/>
      <c r="O104">
        <f>COUNTA(O4:O103)</f>
        <v>15</v>
      </c>
      <c r="P104"/>
      <c r="Q104">
        <f>COUNTA(Q4:Q103)</f>
        <v>16</v>
      </c>
      <c r="R104"/>
      <c r="S104">
        <f>COUNTA(S4:S103)</f>
        <v>9</v>
      </c>
      <c r="T104"/>
      <c r="U104">
        <f>COUNTA(U4:U103)</f>
        <v>0</v>
      </c>
      <c r="V104"/>
      <c r="W104">
        <f>COUNTA(W4:W103)</f>
        <v>0</v>
      </c>
      <c r="X104"/>
      <c r="Y104">
        <f>COUNTA(Y4:Y103)</f>
        <v>0</v>
      </c>
      <c r="Z104"/>
      <c r="AA104" s="24">
        <f>COUNTA(AA4:AA103)</f>
        <v>0</v>
      </c>
      <c r="AB104"/>
      <c r="AC104">
        <f>COUNTA(AC4:AC103)</f>
        <v>0</v>
      </c>
      <c r="AD104"/>
      <c r="AE104">
        <f>COUNTA(AE4:AE103)</f>
        <v>0</v>
      </c>
      <c r="AF104"/>
      <c r="AG104">
        <f>COUNTA(AG4:AG103)</f>
        <v>0</v>
      </c>
      <c r="AH104"/>
      <c r="AI104">
        <f>COUNTA(AI4:AI103)</f>
        <v>0</v>
      </c>
      <c r="AJ104"/>
      <c r="AK104">
        <f>COUNTA(AK4:AK103)</f>
        <v>0</v>
      </c>
      <c r="AM104">
        <f>COUNTA(AM4:AM103)</f>
        <v>0</v>
      </c>
      <c r="AO104">
        <f>COUNTA(AO4:AO103)</f>
        <v>0</v>
      </c>
      <c r="AQ104">
        <f>COUNTA(AQ4:AQ103)</f>
        <v>0</v>
      </c>
      <c r="AS104">
        <f>COUNTA(AS4:AS103)</f>
        <v>0</v>
      </c>
      <c r="AU104">
        <f>COUNTA(AU4:AU103)</f>
        <v>0</v>
      </c>
      <c r="AW104">
        <f>COUNTA(AW4:AW103)</f>
        <v>0</v>
      </c>
      <c r="AY104">
        <f>COUNTA(AY4:AY103)</f>
        <v>0</v>
      </c>
      <c r="BA104">
        <f>COUNTA(BA4:BA103)</f>
        <v>0</v>
      </c>
      <c r="BC104">
        <f>COUNTA(BC4:BC103)</f>
        <v>0</v>
      </c>
      <c r="BE104">
        <f>COUNTA(BE4:BE103)</f>
        <v>0</v>
      </c>
    </row>
    <row r="105" spans="1:58" x14ac:dyDescent="0.2">
      <c r="A105" s="7"/>
      <c r="B105" s="7"/>
      <c r="C105" s="113" t="s">
        <v>243</v>
      </c>
      <c r="D105" s="151"/>
      <c r="E105" s="151"/>
      <c r="F105" s="115">
        <f>SUM(I104:BF104)/F106</f>
        <v>13.833333333333334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9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x14ac:dyDescent="0.2">
      <c r="A106" s="7"/>
      <c r="B106" s="7"/>
      <c r="C106" s="113" t="s">
        <v>244</v>
      </c>
      <c r="D106" s="151"/>
      <c r="E106" s="151"/>
      <c r="F106" s="152">
        <f>COUNTIF(I104:AL104,"&gt;0")</f>
        <v>6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9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x14ac:dyDescent="0.2">
      <c r="A107"/>
      <c r="B107"/>
      <c r="C107"/>
      <c r="D107"/>
      <c r="E107"/>
      <c r="F107" s="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24"/>
      <c r="AB107"/>
      <c r="AC107"/>
      <c r="AD107"/>
      <c r="AE107"/>
      <c r="AF107"/>
      <c r="AG107"/>
      <c r="AH107"/>
      <c r="AI107"/>
      <c r="AJ107"/>
    </row>
    <row r="108" spans="1:58" x14ac:dyDescent="0.2">
      <c r="AA108" s="191"/>
    </row>
    <row r="109" spans="1:58" x14ac:dyDescent="0.2">
      <c r="A109" s="33"/>
      <c r="B109" s="34"/>
      <c r="C109" s="34"/>
      <c r="D109" s="34"/>
      <c r="E109" s="34"/>
      <c r="F109" s="153"/>
      <c r="G109" s="34"/>
      <c r="H109" s="34"/>
      <c r="I109" s="34"/>
      <c r="J109" s="34"/>
      <c r="K109" s="35"/>
      <c r="L109" s="9"/>
      <c r="AA109" s="191"/>
    </row>
    <row r="110" spans="1:58" x14ac:dyDescent="0.2">
      <c r="AA110" s="191"/>
    </row>
    <row r="111" spans="1:58" x14ac:dyDescent="0.2">
      <c r="A111" s="34" t="s">
        <v>161</v>
      </c>
      <c r="F111" s="143"/>
      <c r="AA111" s="191"/>
    </row>
    <row r="112" spans="1:58" x14ac:dyDescent="0.2">
      <c r="AA112" s="191"/>
    </row>
    <row r="113" spans="1:27" x14ac:dyDescent="0.2">
      <c r="AA113" s="191"/>
    </row>
    <row r="114" spans="1:27" x14ac:dyDescent="0.2">
      <c r="C114" s="111" t="s">
        <v>9</v>
      </c>
      <c r="D114" s="117" t="s">
        <v>10</v>
      </c>
      <c r="F114" s="143"/>
      <c r="J114" s="117" t="s">
        <v>344</v>
      </c>
      <c r="L114" s="117" t="s">
        <v>354</v>
      </c>
      <c r="AA114" s="191"/>
    </row>
    <row r="115" spans="1:27" x14ac:dyDescent="0.2">
      <c r="C115" s="104" t="s">
        <v>15</v>
      </c>
      <c r="D115" s="118" t="s">
        <v>16</v>
      </c>
      <c r="F115" s="143"/>
      <c r="J115" s="118" t="s">
        <v>345</v>
      </c>
      <c r="L115" s="118" t="s">
        <v>355</v>
      </c>
      <c r="AA115" s="191"/>
    </row>
    <row r="116" spans="1:27" x14ac:dyDescent="0.2">
      <c r="C116" s="105" t="s">
        <v>19</v>
      </c>
      <c r="D116" s="119" t="s">
        <v>20</v>
      </c>
      <c r="F116" s="143"/>
      <c r="J116" s="119" t="s">
        <v>346</v>
      </c>
      <c r="L116" s="119" t="s">
        <v>356</v>
      </c>
      <c r="AA116" s="191"/>
    </row>
    <row r="117" spans="1:27" x14ac:dyDescent="0.2">
      <c r="C117" s="106" t="s">
        <v>22</v>
      </c>
      <c r="D117" s="120" t="s">
        <v>23</v>
      </c>
      <c r="F117" s="143"/>
      <c r="J117" s="120" t="s">
        <v>347</v>
      </c>
      <c r="L117" s="120" t="s">
        <v>357</v>
      </c>
      <c r="AA117" s="191"/>
    </row>
    <row r="118" spans="1:27" x14ac:dyDescent="0.2">
      <c r="C118" s="107" t="s">
        <v>25</v>
      </c>
      <c r="D118" s="121" t="s">
        <v>26</v>
      </c>
      <c r="F118" s="143"/>
      <c r="J118" s="121" t="s">
        <v>348</v>
      </c>
      <c r="L118" s="121" t="s">
        <v>358</v>
      </c>
      <c r="AA118" s="191"/>
    </row>
    <row r="119" spans="1:27" x14ac:dyDescent="0.2">
      <c r="C119" s="109" t="s">
        <v>28</v>
      </c>
      <c r="D119" s="124" t="s">
        <v>29</v>
      </c>
      <c r="F119" s="143"/>
      <c r="J119" s="124" t="s">
        <v>349</v>
      </c>
      <c r="L119" s="124" t="s">
        <v>359</v>
      </c>
      <c r="AA119" s="191"/>
    </row>
    <row r="120" spans="1:27" x14ac:dyDescent="0.2">
      <c r="C120" s="110" t="s">
        <v>31</v>
      </c>
      <c r="D120" s="125" t="s">
        <v>32</v>
      </c>
      <c r="F120" s="143"/>
      <c r="J120" s="125" t="s">
        <v>350</v>
      </c>
      <c r="L120" s="125" t="s">
        <v>360</v>
      </c>
      <c r="AA120" s="191"/>
    </row>
    <row r="121" spans="1:27" x14ac:dyDescent="0.2">
      <c r="D121" s="126" t="s">
        <v>34</v>
      </c>
      <c r="J121" s="126" t="s">
        <v>351</v>
      </c>
      <c r="L121" s="126" t="s">
        <v>361</v>
      </c>
      <c r="AA121" s="191"/>
    </row>
    <row r="122" spans="1:27" x14ac:dyDescent="0.2">
      <c r="D122" s="128" t="s">
        <v>37</v>
      </c>
      <c r="J122" s="128" t="s">
        <v>352</v>
      </c>
      <c r="L122" s="128" t="s">
        <v>362</v>
      </c>
      <c r="AA122" s="191"/>
    </row>
    <row r="123" spans="1:27" x14ac:dyDescent="0.2">
      <c r="D123" s="127" t="s">
        <v>40</v>
      </c>
      <c r="J123" s="127" t="s">
        <v>353</v>
      </c>
      <c r="L123" s="127" t="s">
        <v>363</v>
      </c>
      <c r="AA123" s="191"/>
    </row>
    <row r="124" spans="1:27" x14ac:dyDescent="0.2">
      <c r="AA124" s="191"/>
    </row>
    <row r="125" spans="1:27" ht="33.75" x14ac:dyDescent="0.2">
      <c r="A125" s="41" t="s">
        <v>53</v>
      </c>
      <c r="B125" s="41" t="s">
        <v>54</v>
      </c>
      <c r="C125" s="62" t="s">
        <v>71</v>
      </c>
      <c r="D125" s="62" t="s">
        <v>169</v>
      </c>
      <c r="E125" s="62" t="s">
        <v>72</v>
      </c>
      <c r="F125" s="62" t="s">
        <v>56</v>
      </c>
      <c r="G125" s="43" t="s">
        <v>364</v>
      </c>
      <c r="H125" s="43" t="s">
        <v>395</v>
      </c>
      <c r="I125" s="141"/>
      <c r="AA125" s="191"/>
    </row>
    <row r="126" spans="1:27" x14ac:dyDescent="0.2">
      <c r="A126" s="63">
        <v>1</v>
      </c>
      <c r="B126" s="63">
        <v>1</v>
      </c>
      <c r="C126" s="70" t="s">
        <v>80</v>
      </c>
      <c r="D126" s="70" t="s">
        <v>170</v>
      </c>
      <c r="E126" s="72" t="s">
        <v>77</v>
      </c>
      <c r="F126" s="47">
        <v>1336</v>
      </c>
      <c r="G126" s="66">
        <v>952</v>
      </c>
      <c r="H126" s="140">
        <f t="shared" ref="H126:H157" si="0">G126/2</f>
        <v>476</v>
      </c>
      <c r="I126" s="140"/>
      <c r="AA126" s="191"/>
    </row>
    <row r="127" spans="1:27" x14ac:dyDescent="0.2">
      <c r="A127" s="63">
        <v>2</v>
      </c>
      <c r="B127" s="63">
        <v>2</v>
      </c>
      <c r="C127" s="70" t="s">
        <v>85</v>
      </c>
      <c r="D127" s="70" t="s">
        <v>180</v>
      </c>
      <c r="E127" s="71" t="s">
        <v>404</v>
      </c>
      <c r="F127" s="47">
        <v>1140</v>
      </c>
      <c r="G127" s="66">
        <v>996</v>
      </c>
      <c r="H127" s="140">
        <f t="shared" si="0"/>
        <v>498</v>
      </c>
      <c r="I127" s="140"/>
      <c r="AA127" s="191"/>
    </row>
    <row r="128" spans="1:27" x14ac:dyDescent="0.2">
      <c r="A128" s="63">
        <v>3</v>
      </c>
      <c r="B128" s="63">
        <v>3</v>
      </c>
      <c r="C128" s="64" t="s">
        <v>84</v>
      </c>
      <c r="D128" s="70" t="s">
        <v>175</v>
      </c>
      <c r="E128" s="65" t="s">
        <v>81</v>
      </c>
      <c r="F128" s="47">
        <v>898</v>
      </c>
      <c r="G128" s="66">
        <v>576</v>
      </c>
      <c r="H128" s="140">
        <f t="shared" si="0"/>
        <v>288</v>
      </c>
      <c r="I128" s="140"/>
      <c r="AA128" s="191"/>
    </row>
    <row r="129" spans="1:27" x14ac:dyDescent="0.2">
      <c r="A129" s="63">
        <v>4</v>
      </c>
      <c r="B129" s="63">
        <v>5</v>
      </c>
      <c r="C129" s="70" t="s">
        <v>82</v>
      </c>
      <c r="D129" s="70" t="s">
        <v>171</v>
      </c>
      <c r="E129" s="73" t="s">
        <v>83</v>
      </c>
      <c r="F129" s="47">
        <v>807</v>
      </c>
      <c r="G129" s="66">
        <v>621</v>
      </c>
      <c r="H129" s="140">
        <f t="shared" si="0"/>
        <v>310.5</v>
      </c>
      <c r="I129" s="140"/>
      <c r="AA129" s="191"/>
    </row>
    <row r="130" spans="1:27" x14ac:dyDescent="0.2">
      <c r="A130" s="63">
        <v>5</v>
      </c>
      <c r="B130" s="63">
        <v>4</v>
      </c>
      <c r="C130" s="64" t="s">
        <v>73</v>
      </c>
      <c r="D130" s="70" t="s">
        <v>173</v>
      </c>
      <c r="E130" s="69" t="s">
        <v>404</v>
      </c>
      <c r="F130" s="47">
        <v>804</v>
      </c>
      <c r="G130" s="66">
        <v>555</v>
      </c>
      <c r="H130" s="140">
        <f t="shared" si="0"/>
        <v>277.5</v>
      </c>
      <c r="I130" s="140"/>
      <c r="AA130" s="191"/>
    </row>
    <row r="131" spans="1:27" x14ac:dyDescent="0.2">
      <c r="A131" s="63">
        <v>6</v>
      </c>
      <c r="B131" s="63">
        <v>6</v>
      </c>
      <c r="C131" s="63" t="s">
        <v>86</v>
      </c>
      <c r="D131" s="70" t="s">
        <v>179</v>
      </c>
      <c r="E131" s="74" t="s">
        <v>81</v>
      </c>
      <c r="F131" s="47">
        <v>759.5</v>
      </c>
      <c r="G131" s="66">
        <v>578</v>
      </c>
      <c r="H131" s="140">
        <f t="shared" si="0"/>
        <v>289</v>
      </c>
      <c r="I131" s="140"/>
      <c r="AA131" s="191"/>
    </row>
    <row r="132" spans="1:27" x14ac:dyDescent="0.2">
      <c r="A132" s="63">
        <v>7</v>
      </c>
      <c r="B132" s="63">
        <v>7</v>
      </c>
      <c r="C132" s="63" t="s">
        <v>93</v>
      </c>
      <c r="D132" s="70" t="s">
        <v>185</v>
      </c>
      <c r="E132" s="72" t="s">
        <v>87</v>
      </c>
      <c r="F132" s="47">
        <v>619.5</v>
      </c>
      <c r="G132" s="66">
        <v>413</v>
      </c>
      <c r="H132" s="140">
        <f t="shared" si="0"/>
        <v>206.5</v>
      </c>
      <c r="I132" s="140"/>
      <c r="AA132" s="191"/>
    </row>
    <row r="133" spans="1:27" x14ac:dyDescent="0.2">
      <c r="A133" s="63">
        <v>8</v>
      </c>
      <c r="B133" s="63">
        <v>10</v>
      </c>
      <c r="C133" s="64" t="s">
        <v>78</v>
      </c>
      <c r="D133" s="70" t="s">
        <v>174</v>
      </c>
      <c r="E133" s="74" t="s">
        <v>79</v>
      </c>
      <c r="F133" s="47">
        <v>613.5</v>
      </c>
      <c r="G133" s="66">
        <v>296</v>
      </c>
      <c r="H133" s="140">
        <f t="shared" si="0"/>
        <v>148</v>
      </c>
      <c r="I133" s="140"/>
      <c r="AA133" s="191"/>
    </row>
    <row r="134" spans="1:27" x14ac:dyDescent="0.2">
      <c r="A134" s="63">
        <v>9</v>
      </c>
      <c r="B134" s="63">
        <v>8</v>
      </c>
      <c r="C134" s="64" t="s">
        <v>76</v>
      </c>
      <c r="D134" s="70" t="s">
        <v>172</v>
      </c>
      <c r="E134" s="79" t="s">
        <v>77</v>
      </c>
      <c r="F134" s="47">
        <v>596</v>
      </c>
      <c r="G134" s="66">
        <v>386</v>
      </c>
      <c r="H134" s="140">
        <f t="shared" si="0"/>
        <v>193</v>
      </c>
      <c r="I134" s="140"/>
      <c r="AA134" s="191"/>
    </row>
    <row r="135" spans="1:27" x14ac:dyDescent="0.2">
      <c r="A135" s="63">
        <v>10</v>
      </c>
      <c r="B135" s="63">
        <v>9</v>
      </c>
      <c r="C135" s="64" t="s">
        <v>235</v>
      </c>
      <c r="D135" s="70" t="s">
        <v>274</v>
      </c>
      <c r="E135" s="77" t="s">
        <v>404</v>
      </c>
      <c r="F135" s="47">
        <v>594</v>
      </c>
      <c r="G135" s="66">
        <v>434</v>
      </c>
      <c r="H135" s="140">
        <f t="shared" si="0"/>
        <v>217</v>
      </c>
      <c r="I135" s="140"/>
      <c r="AA135" s="191"/>
    </row>
    <row r="136" spans="1:27" x14ac:dyDescent="0.2">
      <c r="A136" s="63">
        <v>11</v>
      </c>
      <c r="B136" s="63">
        <v>11</v>
      </c>
      <c r="C136" s="63" t="s">
        <v>96</v>
      </c>
      <c r="D136" s="70" t="s">
        <v>187</v>
      </c>
      <c r="E136" s="74" t="s">
        <v>97</v>
      </c>
      <c r="F136" s="47">
        <v>584.20000000000005</v>
      </c>
      <c r="G136" s="66">
        <v>375.2</v>
      </c>
      <c r="H136" s="140">
        <f t="shared" si="0"/>
        <v>187.6</v>
      </c>
      <c r="I136" s="140"/>
      <c r="AA136" s="191"/>
    </row>
    <row r="137" spans="1:27" x14ac:dyDescent="0.2">
      <c r="A137" s="63">
        <v>12</v>
      </c>
      <c r="B137" s="63">
        <v>12</v>
      </c>
      <c r="C137" s="64" t="s">
        <v>95</v>
      </c>
      <c r="D137" s="70" t="s">
        <v>188</v>
      </c>
      <c r="E137" s="79" t="s">
        <v>87</v>
      </c>
      <c r="F137" s="47">
        <v>539.5</v>
      </c>
      <c r="G137" s="66">
        <v>398</v>
      </c>
      <c r="H137" s="140">
        <f t="shared" si="0"/>
        <v>199</v>
      </c>
      <c r="I137" s="140"/>
      <c r="AA137" s="191"/>
    </row>
    <row r="138" spans="1:27" x14ac:dyDescent="0.2">
      <c r="A138" s="63">
        <v>13</v>
      </c>
      <c r="B138" s="63">
        <v>13</v>
      </c>
      <c r="C138" s="70" t="s">
        <v>103</v>
      </c>
      <c r="D138" s="70" t="s">
        <v>186</v>
      </c>
      <c r="E138" s="77" t="s">
        <v>87</v>
      </c>
      <c r="F138" s="47">
        <v>442</v>
      </c>
      <c r="G138" s="66">
        <v>311</v>
      </c>
      <c r="H138" s="140">
        <f t="shared" si="0"/>
        <v>155.5</v>
      </c>
      <c r="I138" s="140"/>
      <c r="AA138" s="191"/>
    </row>
    <row r="139" spans="1:27" x14ac:dyDescent="0.2">
      <c r="A139" s="63">
        <v>14</v>
      </c>
      <c r="B139" s="63">
        <v>14</v>
      </c>
      <c r="C139" s="64" t="s">
        <v>234</v>
      </c>
      <c r="D139" s="70" t="s">
        <v>273</v>
      </c>
      <c r="E139" s="74" t="s">
        <v>404</v>
      </c>
      <c r="F139" s="47">
        <v>435.5</v>
      </c>
      <c r="G139" s="66">
        <v>311</v>
      </c>
      <c r="H139" s="140">
        <f t="shared" si="0"/>
        <v>155.5</v>
      </c>
      <c r="I139" s="140"/>
      <c r="AA139" s="191"/>
    </row>
    <row r="140" spans="1:27" x14ac:dyDescent="0.2">
      <c r="A140" s="63">
        <v>15</v>
      </c>
      <c r="B140" s="63">
        <v>15</v>
      </c>
      <c r="C140" s="70" t="s">
        <v>92</v>
      </c>
      <c r="D140" s="70" t="s">
        <v>189</v>
      </c>
      <c r="E140" s="73" t="s">
        <v>90</v>
      </c>
      <c r="F140" s="47">
        <v>424</v>
      </c>
      <c r="G140" s="66">
        <v>238</v>
      </c>
      <c r="H140" s="140">
        <f t="shared" si="0"/>
        <v>119</v>
      </c>
      <c r="I140" s="140"/>
      <c r="AA140" s="191"/>
    </row>
    <row r="141" spans="1:27" x14ac:dyDescent="0.2">
      <c r="A141" s="63">
        <v>16</v>
      </c>
      <c r="B141" s="63">
        <v>16</v>
      </c>
      <c r="C141" s="64" t="s">
        <v>113</v>
      </c>
      <c r="D141" s="70" t="s">
        <v>198</v>
      </c>
      <c r="E141" s="77" t="s">
        <v>97</v>
      </c>
      <c r="F141" s="47">
        <v>393</v>
      </c>
      <c r="G141" s="66">
        <v>268</v>
      </c>
      <c r="H141" s="140">
        <f t="shared" si="0"/>
        <v>134</v>
      </c>
      <c r="I141" s="140"/>
      <c r="AA141" s="191"/>
    </row>
    <row r="142" spans="1:27" x14ac:dyDescent="0.2">
      <c r="A142" s="63">
        <v>17</v>
      </c>
      <c r="B142" s="63">
        <v>17</v>
      </c>
      <c r="C142" s="64" t="s">
        <v>165</v>
      </c>
      <c r="D142" s="70" t="s">
        <v>212</v>
      </c>
      <c r="E142" s="77" t="s">
        <v>404</v>
      </c>
      <c r="F142" s="47">
        <v>381.2</v>
      </c>
      <c r="G142" s="66">
        <v>268.2</v>
      </c>
      <c r="H142" s="140">
        <f t="shared" si="0"/>
        <v>134.1</v>
      </c>
      <c r="I142" s="140"/>
      <c r="AA142" s="191"/>
    </row>
    <row r="143" spans="1:27" x14ac:dyDescent="0.2">
      <c r="A143" s="63">
        <v>18</v>
      </c>
      <c r="B143" s="63">
        <v>18</v>
      </c>
      <c r="C143" s="64" t="s">
        <v>329</v>
      </c>
      <c r="D143" s="70" t="s">
        <v>328</v>
      </c>
      <c r="E143" s="72" t="s">
        <v>404</v>
      </c>
      <c r="F143" s="47">
        <v>359</v>
      </c>
      <c r="G143" s="66">
        <v>227</v>
      </c>
      <c r="H143" s="140">
        <f t="shared" si="0"/>
        <v>113.5</v>
      </c>
      <c r="I143" s="140"/>
      <c r="AA143" s="191"/>
    </row>
    <row r="144" spans="1:27" x14ac:dyDescent="0.2">
      <c r="A144" s="63">
        <v>19</v>
      </c>
      <c r="B144" s="63">
        <v>20</v>
      </c>
      <c r="C144" s="64" t="s">
        <v>98</v>
      </c>
      <c r="D144" s="70" t="s">
        <v>181</v>
      </c>
      <c r="E144" s="75" t="s">
        <v>87</v>
      </c>
      <c r="F144" s="47">
        <v>343</v>
      </c>
      <c r="G144" s="66">
        <v>290</v>
      </c>
      <c r="H144" s="140">
        <f t="shared" si="0"/>
        <v>145</v>
      </c>
      <c r="I144" s="140"/>
    </row>
    <row r="145" spans="1:9" x14ac:dyDescent="0.2">
      <c r="A145" s="63">
        <v>20</v>
      </c>
      <c r="B145" s="63">
        <v>19</v>
      </c>
      <c r="C145" s="64" t="s">
        <v>100</v>
      </c>
      <c r="D145" s="70" t="s">
        <v>191</v>
      </c>
      <c r="E145" s="77" t="s">
        <v>97</v>
      </c>
      <c r="F145" s="47">
        <v>340</v>
      </c>
      <c r="G145" s="66">
        <v>133</v>
      </c>
      <c r="H145" s="140">
        <f t="shared" si="0"/>
        <v>66.5</v>
      </c>
      <c r="I145" s="140"/>
    </row>
    <row r="146" spans="1:9" x14ac:dyDescent="0.2">
      <c r="A146" s="63">
        <v>21</v>
      </c>
      <c r="B146" s="63">
        <v>21</v>
      </c>
      <c r="C146" s="64" t="s">
        <v>107</v>
      </c>
      <c r="D146" s="70" t="s">
        <v>195</v>
      </c>
      <c r="E146" s="108" t="s">
        <v>97</v>
      </c>
      <c r="F146" s="47">
        <v>300.5</v>
      </c>
      <c r="G146" s="66">
        <v>173</v>
      </c>
      <c r="H146" s="140">
        <f t="shared" si="0"/>
        <v>86.5</v>
      </c>
      <c r="I146" s="140"/>
    </row>
    <row r="147" spans="1:9" x14ac:dyDescent="0.2">
      <c r="A147" s="63">
        <v>22</v>
      </c>
      <c r="B147" s="63">
        <v>22</v>
      </c>
      <c r="C147" s="63" t="s">
        <v>120</v>
      </c>
      <c r="D147" s="70" t="s">
        <v>206</v>
      </c>
      <c r="E147" s="68" t="s">
        <v>121</v>
      </c>
      <c r="F147" s="47">
        <v>294</v>
      </c>
      <c r="G147" s="66">
        <v>294</v>
      </c>
      <c r="H147" s="140">
        <f t="shared" si="0"/>
        <v>147</v>
      </c>
      <c r="I147" s="140"/>
    </row>
    <row r="148" spans="1:9" x14ac:dyDescent="0.2">
      <c r="A148" s="63">
        <v>23</v>
      </c>
      <c r="B148" s="63">
        <v>23</v>
      </c>
      <c r="C148" s="64" t="s">
        <v>321</v>
      </c>
      <c r="D148" s="70" t="s">
        <v>192</v>
      </c>
      <c r="E148" s="77" t="s">
        <v>97</v>
      </c>
      <c r="F148" s="47">
        <v>293.7</v>
      </c>
      <c r="G148" s="66">
        <v>156.19999999999999</v>
      </c>
      <c r="H148" s="140">
        <f t="shared" si="0"/>
        <v>78.099999999999994</v>
      </c>
      <c r="I148" s="140"/>
    </row>
    <row r="149" spans="1:9" x14ac:dyDescent="0.2">
      <c r="A149" s="63">
        <v>24</v>
      </c>
      <c r="B149" s="63">
        <v>24</v>
      </c>
      <c r="C149" s="64" t="s">
        <v>123</v>
      </c>
      <c r="D149" s="70" t="s">
        <v>281</v>
      </c>
      <c r="E149" s="74" t="s">
        <v>87</v>
      </c>
      <c r="F149" s="47">
        <v>183.2</v>
      </c>
      <c r="G149" s="66">
        <v>183.2</v>
      </c>
      <c r="H149" s="140">
        <f t="shared" si="0"/>
        <v>91.6</v>
      </c>
      <c r="I149" s="140"/>
    </row>
    <row r="150" spans="1:9" x14ac:dyDescent="0.2">
      <c r="A150" s="63">
        <v>25</v>
      </c>
      <c r="B150" s="63">
        <v>25</v>
      </c>
      <c r="C150" s="76" t="s">
        <v>108</v>
      </c>
      <c r="D150" s="70" t="s">
        <v>196</v>
      </c>
      <c r="E150" s="75" t="s">
        <v>87</v>
      </c>
      <c r="F150" s="47">
        <v>179.5</v>
      </c>
      <c r="G150" s="66">
        <v>65</v>
      </c>
      <c r="H150" s="140">
        <f t="shared" si="0"/>
        <v>32.5</v>
      </c>
      <c r="I150" s="140"/>
    </row>
    <row r="151" spans="1:9" x14ac:dyDescent="0.2">
      <c r="A151" s="63">
        <v>26</v>
      </c>
      <c r="B151" s="63">
        <v>26</v>
      </c>
      <c r="C151" s="64" t="s">
        <v>89</v>
      </c>
      <c r="D151" s="70" t="s">
        <v>182</v>
      </c>
      <c r="E151" s="81" t="s">
        <v>404</v>
      </c>
      <c r="F151" s="47">
        <v>157.69999999999999</v>
      </c>
      <c r="G151" s="66">
        <v>21.2</v>
      </c>
      <c r="H151" s="140">
        <f t="shared" si="0"/>
        <v>10.6</v>
      </c>
      <c r="I151" s="140"/>
    </row>
    <row r="152" spans="1:9" x14ac:dyDescent="0.2">
      <c r="A152" s="63">
        <v>27</v>
      </c>
      <c r="B152" s="63">
        <v>27</v>
      </c>
      <c r="C152" s="64" t="s">
        <v>370</v>
      </c>
      <c r="D152" s="70" t="s">
        <v>366</v>
      </c>
      <c r="E152" s="75" t="s">
        <v>304</v>
      </c>
      <c r="F152" s="47">
        <v>145</v>
      </c>
      <c r="G152" s="66">
        <v>145</v>
      </c>
      <c r="H152" s="140">
        <f t="shared" si="0"/>
        <v>72.5</v>
      </c>
      <c r="I152" s="140"/>
    </row>
    <row r="153" spans="1:9" x14ac:dyDescent="0.2">
      <c r="A153" s="63">
        <v>28</v>
      </c>
      <c r="B153" s="63">
        <v>28</v>
      </c>
      <c r="C153" s="64" t="s">
        <v>263</v>
      </c>
      <c r="D153" s="70" t="s">
        <v>276</v>
      </c>
      <c r="E153" s="77" t="s">
        <v>304</v>
      </c>
      <c r="F153" s="47">
        <v>137</v>
      </c>
      <c r="G153" s="66">
        <v>137</v>
      </c>
      <c r="H153" s="140">
        <f t="shared" si="0"/>
        <v>68.5</v>
      </c>
      <c r="I153" s="140"/>
    </row>
    <row r="154" spans="1:9" x14ac:dyDescent="0.2">
      <c r="A154" s="63">
        <v>29</v>
      </c>
      <c r="B154" s="63">
        <v>29</v>
      </c>
      <c r="C154" s="63" t="s">
        <v>88</v>
      </c>
      <c r="D154" s="70" t="s">
        <v>178</v>
      </c>
      <c r="E154" s="75" t="s">
        <v>325</v>
      </c>
      <c r="F154" s="47">
        <v>132</v>
      </c>
      <c r="G154" s="66">
        <v>48</v>
      </c>
      <c r="H154" s="140">
        <f t="shared" si="0"/>
        <v>24</v>
      </c>
      <c r="I154" s="140"/>
    </row>
    <row r="155" spans="1:9" x14ac:dyDescent="0.2">
      <c r="A155" s="63">
        <v>30</v>
      </c>
      <c r="B155" s="63">
        <v>31</v>
      </c>
      <c r="C155" s="64" t="s">
        <v>247</v>
      </c>
      <c r="D155" s="70" t="s">
        <v>275</v>
      </c>
      <c r="E155" s="108" t="s">
        <v>87</v>
      </c>
      <c r="F155" s="47">
        <v>117</v>
      </c>
      <c r="G155" s="66">
        <v>44</v>
      </c>
      <c r="H155" s="140">
        <f t="shared" si="0"/>
        <v>22</v>
      </c>
      <c r="I155" s="140"/>
    </row>
    <row r="156" spans="1:9" x14ac:dyDescent="0.2">
      <c r="A156" s="63">
        <v>31</v>
      </c>
      <c r="B156" s="63">
        <v>32</v>
      </c>
      <c r="C156" s="64" t="s">
        <v>99</v>
      </c>
      <c r="D156" s="70" t="s">
        <v>190</v>
      </c>
      <c r="E156" s="74" t="s">
        <v>87</v>
      </c>
      <c r="F156" s="47">
        <v>115</v>
      </c>
      <c r="G156" s="66">
        <v>105</v>
      </c>
      <c r="H156" s="140">
        <f t="shared" si="0"/>
        <v>52.5</v>
      </c>
      <c r="I156" s="140"/>
    </row>
    <row r="157" spans="1:9" x14ac:dyDescent="0.2">
      <c r="A157" s="63">
        <v>32</v>
      </c>
      <c r="B157" s="63">
        <v>30</v>
      </c>
      <c r="C157" s="64" t="s">
        <v>265</v>
      </c>
      <c r="D157" s="70" t="s">
        <v>301</v>
      </c>
      <c r="E157" s="84" t="s">
        <v>304</v>
      </c>
      <c r="F157" s="47">
        <v>114</v>
      </c>
      <c r="G157" s="66">
        <v>114</v>
      </c>
      <c r="H157" s="140">
        <f t="shared" si="0"/>
        <v>57</v>
      </c>
      <c r="I157" s="140"/>
    </row>
    <row r="158" spans="1:9" x14ac:dyDescent="0.2">
      <c r="A158" s="63">
        <v>33</v>
      </c>
      <c r="B158" s="63">
        <v>33</v>
      </c>
      <c r="C158" s="64" t="s">
        <v>372</v>
      </c>
      <c r="D158" s="70" t="s">
        <v>299</v>
      </c>
      <c r="E158" s="72" t="s">
        <v>304</v>
      </c>
      <c r="F158" s="47">
        <v>100</v>
      </c>
      <c r="G158" s="66">
        <v>100</v>
      </c>
      <c r="H158" s="140">
        <f t="shared" ref="H158:H189" si="1">G158/2</f>
        <v>50</v>
      </c>
      <c r="I158" s="140"/>
    </row>
    <row r="159" spans="1:9" x14ac:dyDescent="0.2">
      <c r="A159" s="63">
        <v>34</v>
      </c>
      <c r="B159" s="63">
        <v>35</v>
      </c>
      <c r="C159" s="64" t="s">
        <v>365</v>
      </c>
      <c r="D159" s="70" t="s">
        <v>366</v>
      </c>
      <c r="E159" s="108" t="s">
        <v>81</v>
      </c>
      <c r="F159" s="47">
        <v>97.2</v>
      </c>
      <c r="G159" s="66">
        <v>97.2</v>
      </c>
      <c r="H159" s="140">
        <f t="shared" si="1"/>
        <v>48.6</v>
      </c>
      <c r="I159" s="140"/>
    </row>
    <row r="160" spans="1:9" x14ac:dyDescent="0.2">
      <c r="A160" s="63">
        <v>35</v>
      </c>
      <c r="B160" s="63">
        <v>34</v>
      </c>
      <c r="C160" s="64" t="s">
        <v>144</v>
      </c>
      <c r="D160" s="70" t="s">
        <v>214</v>
      </c>
      <c r="E160" s="108" t="s">
        <v>97</v>
      </c>
      <c r="F160" s="47">
        <v>92</v>
      </c>
      <c r="G160" s="66">
        <v>0</v>
      </c>
      <c r="H160" s="140">
        <f t="shared" si="1"/>
        <v>0</v>
      </c>
      <c r="I160" s="140"/>
    </row>
    <row r="161" spans="1:9" x14ac:dyDescent="0.2">
      <c r="A161" s="63">
        <v>36</v>
      </c>
      <c r="B161" s="63">
        <v>37</v>
      </c>
      <c r="C161" s="64" t="s">
        <v>116</v>
      </c>
      <c r="D161" s="70" t="s">
        <v>201</v>
      </c>
      <c r="E161" s="84" t="s">
        <v>81</v>
      </c>
      <c r="F161" s="47">
        <v>86.2</v>
      </c>
      <c r="G161" s="66">
        <v>86.2</v>
      </c>
      <c r="H161" s="140">
        <f t="shared" si="1"/>
        <v>43.1</v>
      </c>
      <c r="I161" s="140"/>
    </row>
    <row r="162" spans="1:9" x14ac:dyDescent="0.2">
      <c r="A162" s="63">
        <v>37</v>
      </c>
      <c r="B162" s="63">
        <v>36</v>
      </c>
      <c r="C162" s="64" t="s">
        <v>111</v>
      </c>
      <c r="D162" s="70" t="s">
        <v>205</v>
      </c>
      <c r="E162" s="108" t="s">
        <v>87</v>
      </c>
      <c r="F162" s="47">
        <v>82</v>
      </c>
      <c r="G162" s="66">
        <v>82</v>
      </c>
      <c r="H162" s="140">
        <f t="shared" si="1"/>
        <v>41</v>
      </c>
      <c r="I162" s="140"/>
    </row>
    <row r="163" spans="1:9" x14ac:dyDescent="0.2">
      <c r="A163" s="63">
        <v>38</v>
      </c>
      <c r="B163" s="63">
        <v>38</v>
      </c>
      <c r="C163" s="64" t="s">
        <v>240</v>
      </c>
      <c r="D163" s="70" t="s">
        <v>277</v>
      </c>
      <c r="E163" s="79" t="s">
        <v>404</v>
      </c>
      <c r="F163" s="47">
        <v>63</v>
      </c>
      <c r="G163" s="66">
        <v>0</v>
      </c>
      <c r="H163" s="140">
        <f t="shared" si="1"/>
        <v>0</v>
      </c>
      <c r="I163" s="140"/>
    </row>
    <row r="164" spans="1:9" x14ac:dyDescent="0.2">
      <c r="A164" s="63">
        <v>39</v>
      </c>
      <c r="B164" s="63">
        <v>39</v>
      </c>
      <c r="C164" s="64" t="s">
        <v>241</v>
      </c>
      <c r="D164" s="70" t="s">
        <v>313</v>
      </c>
      <c r="E164" s="79" t="s">
        <v>404</v>
      </c>
      <c r="F164" s="47">
        <v>62</v>
      </c>
      <c r="G164" s="66">
        <v>0</v>
      </c>
      <c r="H164" s="140">
        <f t="shared" si="1"/>
        <v>0</v>
      </c>
      <c r="I164" s="140"/>
    </row>
    <row r="165" spans="1:9" x14ac:dyDescent="0.2">
      <c r="A165" s="63">
        <v>40</v>
      </c>
      <c r="B165" s="63">
        <v>40</v>
      </c>
      <c r="C165" s="64" t="s">
        <v>242</v>
      </c>
      <c r="D165" s="70" t="s">
        <v>316</v>
      </c>
      <c r="E165" s="74" t="s">
        <v>404</v>
      </c>
      <c r="F165" s="47">
        <v>58</v>
      </c>
      <c r="G165" s="66">
        <v>0</v>
      </c>
      <c r="H165" s="140">
        <f t="shared" si="1"/>
        <v>0</v>
      </c>
      <c r="I165" s="140"/>
    </row>
    <row r="166" spans="1:9" x14ac:dyDescent="0.2">
      <c r="A166" s="63">
        <v>41</v>
      </c>
      <c r="B166" s="63">
        <v>41</v>
      </c>
      <c r="C166" s="70" t="s">
        <v>256</v>
      </c>
      <c r="D166" s="70" t="s">
        <v>296</v>
      </c>
      <c r="E166" s="75" t="s">
        <v>404</v>
      </c>
      <c r="F166" s="47">
        <v>58</v>
      </c>
      <c r="G166" s="66">
        <v>0</v>
      </c>
      <c r="H166" s="140">
        <f t="shared" si="1"/>
        <v>0</v>
      </c>
      <c r="I166" s="140"/>
    </row>
    <row r="167" spans="1:9" x14ac:dyDescent="0.2">
      <c r="A167" s="63">
        <v>42</v>
      </c>
      <c r="B167" s="63">
        <v>42</v>
      </c>
      <c r="C167" s="64" t="s">
        <v>323</v>
      </c>
      <c r="D167" s="70" t="s">
        <v>322</v>
      </c>
      <c r="E167" s="72" t="s">
        <v>87</v>
      </c>
      <c r="F167" s="47">
        <v>55</v>
      </c>
      <c r="G167" s="66">
        <v>44</v>
      </c>
      <c r="H167" s="140">
        <f t="shared" si="1"/>
        <v>22</v>
      </c>
      <c r="I167" s="140"/>
    </row>
    <row r="168" spans="1:9" x14ac:dyDescent="0.2">
      <c r="A168" s="63">
        <v>43</v>
      </c>
      <c r="B168" s="63">
        <v>43</v>
      </c>
      <c r="C168" s="64" t="s">
        <v>122</v>
      </c>
      <c r="D168" s="70" t="s">
        <v>218</v>
      </c>
      <c r="E168" s="79" t="s">
        <v>87</v>
      </c>
      <c r="F168" s="47">
        <v>36</v>
      </c>
      <c r="G168" s="66">
        <v>36</v>
      </c>
      <c r="H168" s="140">
        <f t="shared" si="1"/>
        <v>18</v>
      </c>
      <c r="I168" s="140"/>
    </row>
    <row r="169" spans="1:9" x14ac:dyDescent="0.2">
      <c r="A169" s="63">
        <v>44</v>
      </c>
      <c r="B169" s="63">
        <v>44</v>
      </c>
      <c r="C169" s="83" t="s">
        <v>109</v>
      </c>
      <c r="D169" s="70" t="s">
        <v>200</v>
      </c>
      <c r="E169" s="82" t="s">
        <v>104</v>
      </c>
      <c r="F169" s="47">
        <v>23.5</v>
      </c>
      <c r="G169" s="66">
        <v>0</v>
      </c>
      <c r="H169" s="140">
        <f t="shared" si="1"/>
        <v>0</v>
      </c>
      <c r="I169" s="140"/>
    </row>
    <row r="170" spans="1:9" x14ac:dyDescent="0.2">
      <c r="A170" s="63">
        <v>45</v>
      </c>
      <c r="B170" s="63">
        <v>45</v>
      </c>
      <c r="C170" s="63" t="s">
        <v>254</v>
      </c>
      <c r="D170" s="70" t="s">
        <v>294</v>
      </c>
      <c r="E170" s="78" t="s">
        <v>305</v>
      </c>
      <c r="F170" s="47">
        <v>22</v>
      </c>
      <c r="G170" s="66">
        <v>0</v>
      </c>
      <c r="H170" s="140">
        <f t="shared" si="1"/>
        <v>0</v>
      </c>
      <c r="I170" s="140"/>
    </row>
    <row r="171" spans="1:9" x14ac:dyDescent="0.2">
      <c r="A171" s="63">
        <v>46</v>
      </c>
      <c r="B171" s="63">
        <v>46</v>
      </c>
      <c r="C171" s="64" t="s">
        <v>249</v>
      </c>
      <c r="D171" s="70" t="s">
        <v>292</v>
      </c>
      <c r="E171" s="65" t="s">
        <v>305</v>
      </c>
      <c r="F171" s="47">
        <v>22</v>
      </c>
      <c r="G171" s="66">
        <v>0</v>
      </c>
      <c r="H171" s="140">
        <f t="shared" si="1"/>
        <v>0</v>
      </c>
      <c r="I171" s="140"/>
    </row>
    <row r="172" spans="1:9" x14ac:dyDescent="0.2">
      <c r="A172" s="63">
        <v>47</v>
      </c>
      <c r="B172" s="63">
        <v>47</v>
      </c>
      <c r="C172" s="64" t="s">
        <v>132</v>
      </c>
      <c r="D172" s="70" t="s">
        <v>194</v>
      </c>
      <c r="E172" s="69" t="s">
        <v>90</v>
      </c>
      <c r="F172" s="47">
        <v>19.2</v>
      </c>
      <c r="G172" s="66">
        <v>11.2</v>
      </c>
      <c r="H172" s="140">
        <f t="shared" si="1"/>
        <v>5.6</v>
      </c>
      <c r="I172" s="140"/>
    </row>
    <row r="173" spans="1:9" x14ac:dyDescent="0.2">
      <c r="A173" s="63">
        <v>48</v>
      </c>
      <c r="B173" s="63">
        <v>48</v>
      </c>
      <c r="C173" s="70" t="s">
        <v>164</v>
      </c>
      <c r="D173" s="70" t="s">
        <v>216</v>
      </c>
      <c r="E173" s="75" t="s">
        <v>97</v>
      </c>
      <c r="F173" s="47">
        <v>18</v>
      </c>
      <c r="G173" s="66">
        <v>0</v>
      </c>
      <c r="H173" s="140">
        <f t="shared" si="1"/>
        <v>0</v>
      </c>
      <c r="I173" s="140"/>
    </row>
    <row r="174" spans="1:9" x14ac:dyDescent="0.2">
      <c r="A174" s="63">
        <v>49</v>
      </c>
      <c r="B174" s="63">
        <v>49</v>
      </c>
      <c r="C174" s="64" t="s">
        <v>129</v>
      </c>
      <c r="D174" s="70" t="s">
        <v>283</v>
      </c>
      <c r="E174" s="74" t="s">
        <v>121</v>
      </c>
      <c r="F174" s="47">
        <v>11</v>
      </c>
      <c r="G174" s="66">
        <v>11</v>
      </c>
      <c r="H174" s="140">
        <f t="shared" si="1"/>
        <v>5.5</v>
      </c>
      <c r="I174" s="140"/>
    </row>
    <row r="175" spans="1:9" x14ac:dyDescent="0.2">
      <c r="A175" s="63">
        <v>50</v>
      </c>
      <c r="B175" s="63">
        <v>50</v>
      </c>
      <c r="C175" s="64" t="s">
        <v>105</v>
      </c>
      <c r="D175" s="70" t="s">
        <v>199</v>
      </c>
      <c r="E175" s="74" t="s">
        <v>87</v>
      </c>
      <c r="F175" s="47">
        <v>10</v>
      </c>
      <c r="G175" s="66">
        <v>10</v>
      </c>
      <c r="H175" s="140">
        <f t="shared" si="1"/>
        <v>5</v>
      </c>
      <c r="I175" s="140"/>
    </row>
    <row r="176" spans="1:9" x14ac:dyDescent="0.2">
      <c r="A176" s="63">
        <v>51</v>
      </c>
      <c r="B176" s="63">
        <v>51</v>
      </c>
      <c r="C176" s="64" t="s">
        <v>340</v>
      </c>
      <c r="D176" s="70" t="s">
        <v>341</v>
      </c>
      <c r="E176" s="108" t="s">
        <v>87</v>
      </c>
      <c r="F176" s="47">
        <v>9.5</v>
      </c>
      <c r="G176" s="66">
        <v>0</v>
      </c>
      <c r="H176" s="140">
        <f t="shared" si="1"/>
        <v>0</v>
      </c>
      <c r="I176" s="140"/>
    </row>
    <row r="177" spans="1:9" x14ac:dyDescent="0.2">
      <c r="A177" s="63">
        <v>52</v>
      </c>
      <c r="B177" s="63">
        <v>98</v>
      </c>
      <c r="C177" s="64" t="s">
        <v>393</v>
      </c>
      <c r="D177" s="70" t="s">
        <v>394</v>
      </c>
      <c r="E177" s="82" t="s">
        <v>81</v>
      </c>
      <c r="F177" s="47">
        <v>8</v>
      </c>
      <c r="G177" s="66">
        <v>8</v>
      </c>
      <c r="H177" s="140">
        <f t="shared" si="1"/>
        <v>4</v>
      </c>
      <c r="I177" s="140"/>
    </row>
    <row r="178" spans="1:9" x14ac:dyDescent="0.2">
      <c r="A178" s="63">
        <v>53</v>
      </c>
      <c r="B178" s="63">
        <v>52</v>
      </c>
      <c r="C178" s="64" t="s">
        <v>124</v>
      </c>
      <c r="D178" s="70" t="s">
        <v>208</v>
      </c>
      <c r="E178" s="74" t="s">
        <v>81</v>
      </c>
      <c r="F178" s="47">
        <v>4</v>
      </c>
      <c r="G178" s="66">
        <v>0</v>
      </c>
      <c r="H178" s="140">
        <f t="shared" si="1"/>
        <v>0</v>
      </c>
      <c r="I178" s="140"/>
    </row>
    <row r="179" spans="1:9" x14ac:dyDescent="0.2">
      <c r="A179" s="63">
        <v>54</v>
      </c>
      <c r="B179" s="63">
        <v>53</v>
      </c>
      <c r="C179" s="64" t="s">
        <v>326</v>
      </c>
      <c r="D179" s="70" t="s">
        <v>334</v>
      </c>
      <c r="E179" s="74" t="s">
        <v>305</v>
      </c>
      <c r="F179" s="47">
        <v>2</v>
      </c>
      <c r="G179" s="66">
        <v>0</v>
      </c>
      <c r="H179" s="140">
        <f t="shared" si="1"/>
        <v>0</v>
      </c>
      <c r="I179" s="140"/>
    </row>
    <row r="180" spans="1:9" x14ac:dyDescent="0.2">
      <c r="A180" s="63">
        <v>55</v>
      </c>
      <c r="B180" s="63">
        <v>54</v>
      </c>
      <c r="C180" s="64" t="s">
        <v>250</v>
      </c>
      <c r="D180" s="70" t="s">
        <v>293</v>
      </c>
      <c r="E180" s="72" t="s">
        <v>305</v>
      </c>
      <c r="F180" s="47">
        <v>1.5</v>
      </c>
      <c r="G180" s="66">
        <v>0</v>
      </c>
      <c r="H180" s="140">
        <f t="shared" si="1"/>
        <v>0</v>
      </c>
      <c r="I180" s="140"/>
    </row>
    <row r="181" spans="1:9" x14ac:dyDescent="0.2">
      <c r="A181" s="63">
        <v>56</v>
      </c>
      <c r="B181" s="63">
        <v>55</v>
      </c>
      <c r="C181" s="64" t="s">
        <v>106</v>
      </c>
      <c r="D181" s="70" t="s">
        <v>183</v>
      </c>
      <c r="E181" s="108" t="s">
        <v>104</v>
      </c>
      <c r="F181" s="47">
        <v>0</v>
      </c>
      <c r="G181" s="66">
        <v>0</v>
      </c>
      <c r="H181" s="140">
        <f t="shared" si="1"/>
        <v>0</v>
      </c>
      <c r="I181" s="140"/>
    </row>
    <row r="182" spans="1:9" x14ac:dyDescent="0.2">
      <c r="A182" s="63">
        <v>57</v>
      </c>
      <c r="B182" s="63">
        <v>56</v>
      </c>
      <c r="C182" s="64" t="s">
        <v>91</v>
      </c>
      <c r="D182" s="70" t="s">
        <v>184</v>
      </c>
      <c r="E182" s="108" t="s">
        <v>90</v>
      </c>
      <c r="F182" s="47">
        <v>0</v>
      </c>
      <c r="G182" s="66">
        <v>0</v>
      </c>
      <c r="H182" s="140">
        <f t="shared" si="1"/>
        <v>0</v>
      </c>
      <c r="I182" s="140"/>
    </row>
    <row r="183" spans="1:9" x14ac:dyDescent="0.2">
      <c r="A183" s="63">
        <v>58</v>
      </c>
      <c r="B183" s="63">
        <v>57</v>
      </c>
      <c r="C183" s="70" t="s">
        <v>125</v>
      </c>
      <c r="D183" s="70" t="s">
        <v>193</v>
      </c>
      <c r="E183" s="77" t="s">
        <v>90</v>
      </c>
      <c r="F183" s="47">
        <v>0</v>
      </c>
      <c r="G183" s="66">
        <v>0</v>
      </c>
      <c r="H183" s="140">
        <f t="shared" si="1"/>
        <v>0</v>
      </c>
      <c r="I183" s="140"/>
    </row>
    <row r="184" spans="1:9" x14ac:dyDescent="0.2">
      <c r="A184" s="63">
        <v>59</v>
      </c>
      <c r="B184" s="63">
        <v>58</v>
      </c>
      <c r="C184" s="64" t="s">
        <v>319</v>
      </c>
      <c r="D184" s="70" t="s">
        <v>320</v>
      </c>
      <c r="E184" s="82" t="s">
        <v>102</v>
      </c>
      <c r="F184" s="47">
        <v>0</v>
      </c>
      <c r="G184" s="66">
        <v>0</v>
      </c>
      <c r="H184" s="140">
        <f t="shared" si="1"/>
        <v>0</v>
      </c>
      <c r="I184" s="140"/>
    </row>
    <row r="185" spans="1:9" x14ac:dyDescent="0.2">
      <c r="A185" s="63">
        <v>60</v>
      </c>
      <c r="B185" s="63">
        <v>59</v>
      </c>
      <c r="C185" s="64" t="s">
        <v>114</v>
      </c>
      <c r="D185" s="70" t="s">
        <v>197</v>
      </c>
      <c r="E185" s="82" t="s">
        <v>81</v>
      </c>
      <c r="F185" s="47">
        <v>0</v>
      </c>
      <c r="G185" s="66">
        <v>0</v>
      </c>
      <c r="H185" s="140">
        <f t="shared" si="1"/>
        <v>0</v>
      </c>
      <c r="I185" s="140"/>
    </row>
    <row r="186" spans="1:9" x14ac:dyDescent="0.2">
      <c r="A186" s="63">
        <v>61</v>
      </c>
      <c r="B186" s="63">
        <v>60</v>
      </c>
      <c r="C186" s="64" t="s">
        <v>137</v>
      </c>
      <c r="D186" s="70" t="s">
        <v>222</v>
      </c>
      <c r="E186" s="74" t="s">
        <v>121</v>
      </c>
      <c r="F186" s="47">
        <v>0</v>
      </c>
      <c r="G186" s="66">
        <v>0</v>
      </c>
      <c r="H186" s="140">
        <f t="shared" si="1"/>
        <v>0</v>
      </c>
      <c r="I186" s="140"/>
    </row>
    <row r="187" spans="1:9" x14ac:dyDescent="0.2">
      <c r="A187" s="63">
        <v>62</v>
      </c>
      <c r="B187" s="63">
        <v>61</v>
      </c>
      <c r="C187" s="63" t="s">
        <v>138</v>
      </c>
      <c r="D187" s="70" t="s">
        <v>223</v>
      </c>
      <c r="E187" s="78" t="s">
        <v>121</v>
      </c>
      <c r="F187" s="47">
        <v>0</v>
      </c>
      <c r="G187" s="66">
        <v>0</v>
      </c>
      <c r="H187" s="140">
        <f t="shared" si="1"/>
        <v>0</v>
      </c>
      <c r="I187" s="140"/>
    </row>
    <row r="188" spans="1:9" x14ac:dyDescent="0.2">
      <c r="A188" s="63">
        <v>63</v>
      </c>
      <c r="B188" s="63">
        <v>62</v>
      </c>
      <c r="C188" s="64" t="s">
        <v>94</v>
      </c>
      <c r="D188" s="70" t="s">
        <v>177</v>
      </c>
      <c r="E188" s="78" t="s">
        <v>83</v>
      </c>
      <c r="F188" s="47">
        <v>0</v>
      </c>
      <c r="G188" s="66">
        <v>0</v>
      </c>
      <c r="H188" s="140">
        <f t="shared" si="1"/>
        <v>0</v>
      </c>
      <c r="I188" s="140"/>
    </row>
    <row r="189" spans="1:9" x14ac:dyDescent="0.2">
      <c r="A189" s="63">
        <v>64</v>
      </c>
      <c r="B189" s="63">
        <v>63</v>
      </c>
      <c r="C189" s="64" t="s">
        <v>262</v>
      </c>
      <c r="D189" s="70" t="s">
        <v>278</v>
      </c>
      <c r="E189" s="82" t="s">
        <v>304</v>
      </c>
      <c r="F189" s="47">
        <v>0</v>
      </c>
      <c r="G189" s="66">
        <v>0</v>
      </c>
      <c r="H189" s="140">
        <f t="shared" si="1"/>
        <v>0</v>
      </c>
      <c r="I189" s="140"/>
    </row>
    <row r="190" spans="1:9" x14ac:dyDescent="0.2">
      <c r="A190" s="63">
        <v>65</v>
      </c>
      <c r="B190" s="63">
        <v>64</v>
      </c>
      <c r="C190" s="64" t="s">
        <v>163</v>
      </c>
      <c r="D190" s="70" t="s">
        <v>211</v>
      </c>
      <c r="E190" s="82" t="s">
        <v>104</v>
      </c>
      <c r="F190" s="47">
        <v>0</v>
      </c>
      <c r="G190" s="66">
        <v>0</v>
      </c>
      <c r="H190" s="140">
        <f t="shared" ref="H190:H223" si="2">G190/2</f>
        <v>0</v>
      </c>
      <c r="I190" s="140"/>
    </row>
    <row r="191" spans="1:9" x14ac:dyDescent="0.2">
      <c r="A191" s="63">
        <v>66</v>
      </c>
      <c r="B191" s="63">
        <v>65</v>
      </c>
      <c r="C191" s="64" t="s">
        <v>167</v>
      </c>
      <c r="D191" s="70" t="s">
        <v>207</v>
      </c>
      <c r="E191" s="82" t="s">
        <v>87</v>
      </c>
      <c r="F191" s="47">
        <v>0</v>
      </c>
      <c r="G191" s="66">
        <v>0</v>
      </c>
      <c r="H191" s="140">
        <f t="shared" si="2"/>
        <v>0</v>
      </c>
      <c r="I191" s="140"/>
    </row>
    <row r="192" spans="1:9" x14ac:dyDescent="0.2">
      <c r="A192" s="63">
        <v>67</v>
      </c>
      <c r="B192" s="63">
        <v>66</v>
      </c>
      <c r="C192" s="64" t="s">
        <v>128</v>
      </c>
      <c r="D192" s="70" t="s">
        <v>279</v>
      </c>
      <c r="E192" s="78" t="s">
        <v>90</v>
      </c>
      <c r="F192" s="47">
        <v>0</v>
      </c>
      <c r="G192" s="66">
        <v>0</v>
      </c>
      <c r="H192" s="140">
        <f t="shared" si="2"/>
        <v>0</v>
      </c>
      <c r="I192" s="140"/>
    </row>
    <row r="193" spans="1:9" x14ac:dyDescent="0.2">
      <c r="A193" s="63">
        <v>68</v>
      </c>
      <c r="B193" s="63">
        <v>67</v>
      </c>
      <c r="C193" s="64" t="s">
        <v>232</v>
      </c>
      <c r="D193" s="70" t="s">
        <v>280</v>
      </c>
      <c r="E193" s="80" t="s">
        <v>87</v>
      </c>
      <c r="F193" s="47">
        <v>0</v>
      </c>
      <c r="G193" s="66">
        <v>0</v>
      </c>
      <c r="H193" s="140">
        <f t="shared" si="2"/>
        <v>0</v>
      </c>
      <c r="I193" s="140"/>
    </row>
    <row r="194" spans="1:9" x14ac:dyDescent="0.2">
      <c r="A194" s="63">
        <v>69</v>
      </c>
      <c r="B194" s="63">
        <v>68</v>
      </c>
      <c r="C194" s="64" t="s">
        <v>162</v>
      </c>
      <c r="D194" s="70" t="s">
        <v>209</v>
      </c>
      <c r="E194" s="82" t="s">
        <v>121</v>
      </c>
      <c r="F194" s="47">
        <v>0</v>
      </c>
      <c r="G194" s="66">
        <v>0</v>
      </c>
      <c r="H194" s="140">
        <f t="shared" si="2"/>
        <v>0</v>
      </c>
      <c r="I194" s="140"/>
    </row>
    <row r="195" spans="1:9" x14ac:dyDescent="0.2">
      <c r="A195" s="63">
        <v>70</v>
      </c>
      <c r="B195" s="63">
        <v>69</v>
      </c>
      <c r="C195" s="64" t="s">
        <v>238</v>
      </c>
      <c r="D195" s="70" t="s">
        <v>314</v>
      </c>
      <c r="E195" s="82" t="s">
        <v>121</v>
      </c>
      <c r="F195" s="47">
        <v>0</v>
      </c>
      <c r="G195" s="66">
        <v>0</v>
      </c>
      <c r="H195" s="140">
        <f t="shared" si="2"/>
        <v>0</v>
      </c>
      <c r="I195" s="140"/>
    </row>
    <row r="196" spans="1:9" x14ac:dyDescent="0.2">
      <c r="A196" s="63">
        <v>71</v>
      </c>
      <c r="B196" s="63">
        <v>70</v>
      </c>
      <c r="C196" s="64" t="s">
        <v>239</v>
      </c>
      <c r="D196" s="70" t="s">
        <v>315</v>
      </c>
      <c r="E196" s="82" t="s">
        <v>121</v>
      </c>
      <c r="F196" s="47">
        <v>0</v>
      </c>
      <c r="G196" s="66">
        <v>0</v>
      </c>
      <c r="H196" s="140">
        <f t="shared" si="2"/>
        <v>0</v>
      </c>
      <c r="I196" s="140"/>
    </row>
    <row r="197" spans="1:9" x14ac:dyDescent="0.2">
      <c r="A197" s="63">
        <v>72</v>
      </c>
      <c r="B197" s="63">
        <v>71</v>
      </c>
      <c r="C197" s="64" t="s">
        <v>119</v>
      </c>
      <c r="D197" s="70" t="s">
        <v>210</v>
      </c>
      <c r="E197" s="78" t="s">
        <v>81</v>
      </c>
      <c r="F197" s="47">
        <v>0</v>
      </c>
      <c r="G197" s="66">
        <v>0</v>
      </c>
      <c r="H197" s="140">
        <f t="shared" si="2"/>
        <v>0</v>
      </c>
      <c r="I197" s="140"/>
    </row>
    <row r="198" spans="1:9" x14ac:dyDescent="0.2">
      <c r="A198" s="63">
        <v>73</v>
      </c>
      <c r="B198" s="63">
        <v>72</v>
      </c>
      <c r="C198" s="64" t="s">
        <v>166</v>
      </c>
      <c r="D198" s="70" t="s">
        <v>217</v>
      </c>
      <c r="E198" s="80" t="s">
        <v>121</v>
      </c>
      <c r="F198" s="47">
        <v>0</v>
      </c>
      <c r="G198" s="66">
        <v>0</v>
      </c>
      <c r="H198" s="140">
        <f t="shared" si="2"/>
        <v>0</v>
      </c>
      <c r="I198" s="140"/>
    </row>
    <row r="199" spans="1:9" x14ac:dyDescent="0.2">
      <c r="A199" s="63">
        <v>74</v>
      </c>
      <c r="B199" s="63">
        <v>73</v>
      </c>
      <c r="C199" s="64" t="s">
        <v>118</v>
      </c>
      <c r="D199" s="70" t="s">
        <v>203</v>
      </c>
      <c r="E199" s="82" t="s">
        <v>104</v>
      </c>
      <c r="F199" s="47">
        <v>0</v>
      </c>
      <c r="G199" s="66">
        <v>0</v>
      </c>
      <c r="H199" s="140">
        <f t="shared" si="2"/>
        <v>0</v>
      </c>
      <c r="I199" s="140"/>
    </row>
    <row r="200" spans="1:9" x14ac:dyDescent="0.2">
      <c r="A200" s="63">
        <v>75</v>
      </c>
      <c r="B200" s="63">
        <v>74</v>
      </c>
      <c r="C200" s="64" t="s">
        <v>74</v>
      </c>
      <c r="D200" s="70" t="s">
        <v>176</v>
      </c>
      <c r="E200" s="72" t="s">
        <v>75</v>
      </c>
      <c r="F200" s="47">
        <v>0</v>
      </c>
      <c r="G200" s="66">
        <v>0</v>
      </c>
      <c r="H200" s="140">
        <f t="shared" si="2"/>
        <v>0</v>
      </c>
      <c r="I200" s="140"/>
    </row>
    <row r="201" spans="1:9" x14ac:dyDescent="0.2">
      <c r="A201" s="63">
        <v>76</v>
      </c>
      <c r="B201" s="63">
        <v>75</v>
      </c>
      <c r="C201" s="64" t="s">
        <v>110</v>
      </c>
      <c r="D201" s="70" t="s">
        <v>202</v>
      </c>
      <c r="E201" s="79" t="s">
        <v>77</v>
      </c>
      <c r="F201" s="47">
        <v>0</v>
      </c>
      <c r="G201" s="66">
        <v>0</v>
      </c>
      <c r="H201" s="140">
        <f t="shared" si="2"/>
        <v>0</v>
      </c>
      <c r="I201" s="140"/>
    </row>
    <row r="202" spans="1:9" x14ac:dyDescent="0.2">
      <c r="A202" s="63">
        <v>77</v>
      </c>
      <c r="B202" s="63">
        <v>76</v>
      </c>
      <c r="C202" s="64" t="s">
        <v>117</v>
      </c>
      <c r="D202" s="70" t="s">
        <v>204</v>
      </c>
      <c r="E202" s="79" t="s">
        <v>87</v>
      </c>
      <c r="F202" s="47">
        <v>0</v>
      </c>
      <c r="G202" s="66">
        <v>0</v>
      </c>
      <c r="H202" s="140">
        <f t="shared" si="2"/>
        <v>0</v>
      </c>
      <c r="I202" s="140"/>
    </row>
    <row r="203" spans="1:9" x14ac:dyDescent="0.2">
      <c r="A203" s="63">
        <v>78</v>
      </c>
      <c r="B203" s="63">
        <v>77</v>
      </c>
      <c r="C203" s="64" t="s">
        <v>101</v>
      </c>
      <c r="D203" s="70" t="s">
        <v>284</v>
      </c>
      <c r="E203" s="79" t="s">
        <v>102</v>
      </c>
      <c r="F203" s="47">
        <v>0</v>
      </c>
      <c r="G203" s="66">
        <v>0</v>
      </c>
      <c r="H203" s="140">
        <f t="shared" si="2"/>
        <v>0</v>
      </c>
      <c r="I203" s="140"/>
    </row>
    <row r="204" spans="1:9" x14ac:dyDescent="0.2">
      <c r="A204" s="63">
        <v>79</v>
      </c>
      <c r="B204" s="63">
        <v>78</v>
      </c>
      <c r="C204" s="64" t="s">
        <v>115</v>
      </c>
      <c r="D204" s="70" t="s">
        <v>213</v>
      </c>
      <c r="E204" s="84" t="s">
        <v>97</v>
      </c>
      <c r="F204" s="47">
        <v>0</v>
      </c>
      <c r="G204" s="66">
        <v>0</v>
      </c>
      <c r="H204" s="140">
        <f t="shared" si="2"/>
        <v>0</v>
      </c>
      <c r="I204" s="140"/>
    </row>
    <row r="205" spans="1:9" x14ac:dyDescent="0.2">
      <c r="A205" s="63">
        <v>80</v>
      </c>
      <c r="B205" s="63">
        <v>79</v>
      </c>
      <c r="C205" s="64" t="s">
        <v>131</v>
      </c>
      <c r="D205" s="70" t="s">
        <v>282</v>
      </c>
      <c r="E205" s="84" t="s">
        <v>121</v>
      </c>
      <c r="F205" s="47">
        <v>0</v>
      </c>
      <c r="G205" s="66">
        <v>0</v>
      </c>
      <c r="H205" s="140">
        <f t="shared" si="2"/>
        <v>0</v>
      </c>
      <c r="I205" s="140"/>
    </row>
    <row r="206" spans="1:9" x14ac:dyDescent="0.2">
      <c r="A206" s="63">
        <v>81</v>
      </c>
      <c r="B206" s="192">
        <v>80</v>
      </c>
      <c r="C206" s="64" t="s">
        <v>127</v>
      </c>
      <c r="D206" s="70" t="s">
        <v>215</v>
      </c>
      <c r="E206" s="82" t="s">
        <v>121</v>
      </c>
      <c r="F206" s="47">
        <f t="shared" ref="F206:F223" si="3">G206+H206</f>
        <v>0</v>
      </c>
      <c r="G206" s="66">
        <v>0</v>
      </c>
      <c r="H206" s="140">
        <f t="shared" si="2"/>
        <v>0</v>
      </c>
      <c r="I206" s="140"/>
    </row>
    <row r="207" spans="1:9" x14ac:dyDescent="0.2">
      <c r="A207" s="63">
        <v>82</v>
      </c>
      <c r="B207" s="192">
        <v>81</v>
      </c>
      <c r="C207" s="64" t="s">
        <v>126</v>
      </c>
      <c r="D207" s="70" t="s">
        <v>219</v>
      </c>
      <c r="E207" s="82" t="s">
        <v>102</v>
      </c>
      <c r="F207" s="47">
        <f t="shared" si="3"/>
        <v>0</v>
      </c>
      <c r="G207" s="66">
        <v>0</v>
      </c>
      <c r="H207" s="140">
        <f t="shared" si="2"/>
        <v>0</v>
      </c>
      <c r="I207" s="140"/>
    </row>
    <row r="208" spans="1:9" x14ac:dyDescent="0.2">
      <c r="A208" s="63">
        <v>83</v>
      </c>
      <c r="B208" s="192">
        <v>82</v>
      </c>
      <c r="C208" s="64" t="s">
        <v>130</v>
      </c>
      <c r="D208" s="70" t="s">
        <v>220</v>
      </c>
      <c r="E208" s="82" t="s">
        <v>102</v>
      </c>
      <c r="F208" s="47">
        <f t="shared" si="3"/>
        <v>0</v>
      </c>
      <c r="G208" s="66">
        <v>0</v>
      </c>
      <c r="H208" s="140">
        <f t="shared" si="2"/>
        <v>0</v>
      </c>
      <c r="I208" s="140"/>
    </row>
    <row r="209" spans="1:9" x14ac:dyDescent="0.2">
      <c r="A209" s="63">
        <v>84</v>
      </c>
      <c r="B209" s="192">
        <v>83</v>
      </c>
      <c r="C209" s="64" t="s">
        <v>133</v>
      </c>
      <c r="D209" s="70" t="s">
        <v>221</v>
      </c>
      <c r="E209" s="82" t="s">
        <v>121</v>
      </c>
      <c r="F209" s="47">
        <f t="shared" si="3"/>
        <v>0</v>
      </c>
      <c r="G209" s="66">
        <v>0</v>
      </c>
      <c r="H209" s="140">
        <f t="shared" si="2"/>
        <v>0</v>
      </c>
      <c r="I209" s="140"/>
    </row>
    <row r="210" spans="1:9" x14ac:dyDescent="0.2">
      <c r="A210" s="63">
        <v>85</v>
      </c>
      <c r="B210" s="192">
        <v>84</v>
      </c>
      <c r="C210" s="64" t="s">
        <v>134</v>
      </c>
      <c r="D210" s="70" t="s">
        <v>285</v>
      </c>
      <c r="E210" s="78" t="s">
        <v>121</v>
      </c>
      <c r="F210" s="47">
        <f t="shared" si="3"/>
        <v>0</v>
      </c>
      <c r="G210" s="66">
        <v>0</v>
      </c>
      <c r="H210" s="140">
        <f t="shared" si="2"/>
        <v>0</v>
      </c>
    </row>
    <row r="211" spans="1:9" x14ac:dyDescent="0.2">
      <c r="A211" s="63">
        <v>86</v>
      </c>
      <c r="B211" s="192">
        <v>85</v>
      </c>
      <c r="C211" s="64" t="s">
        <v>135</v>
      </c>
      <c r="D211" s="70" t="s">
        <v>286</v>
      </c>
      <c r="E211" s="80" t="s">
        <v>102</v>
      </c>
      <c r="F211" s="47">
        <f t="shared" si="3"/>
        <v>0</v>
      </c>
      <c r="G211" s="66">
        <v>0</v>
      </c>
      <c r="H211" s="140">
        <f t="shared" si="2"/>
        <v>0</v>
      </c>
    </row>
    <row r="212" spans="1:9" x14ac:dyDescent="0.2">
      <c r="A212" s="63">
        <v>87</v>
      </c>
      <c r="B212" s="192">
        <v>86</v>
      </c>
      <c r="C212" s="64" t="s">
        <v>136</v>
      </c>
      <c r="D212" s="70" t="s">
        <v>287</v>
      </c>
      <c r="E212" s="249" t="s">
        <v>87</v>
      </c>
      <c r="F212" s="47">
        <f t="shared" si="3"/>
        <v>0</v>
      </c>
      <c r="G212" s="66">
        <v>0</v>
      </c>
      <c r="H212" s="140">
        <f t="shared" si="2"/>
        <v>0</v>
      </c>
    </row>
    <row r="213" spans="1:9" x14ac:dyDescent="0.2">
      <c r="A213" s="63">
        <v>88</v>
      </c>
      <c r="B213" s="192">
        <v>87</v>
      </c>
      <c r="C213" s="64" t="s">
        <v>139</v>
      </c>
      <c r="D213" s="70" t="s">
        <v>224</v>
      </c>
      <c r="E213" s="225" t="s">
        <v>140</v>
      </c>
      <c r="F213" s="47">
        <f t="shared" si="3"/>
        <v>0</v>
      </c>
      <c r="G213" s="66">
        <v>0</v>
      </c>
      <c r="H213" s="140">
        <f t="shared" si="2"/>
        <v>0</v>
      </c>
    </row>
    <row r="214" spans="1:9" x14ac:dyDescent="0.2">
      <c r="A214" s="63">
        <v>89</v>
      </c>
      <c r="B214" s="192">
        <v>88</v>
      </c>
      <c r="C214" s="207" t="s">
        <v>141</v>
      </c>
      <c r="D214" s="70" t="s">
        <v>288</v>
      </c>
      <c r="E214" s="79" t="s">
        <v>81</v>
      </c>
      <c r="F214" s="47">
        <f t="shared" si="3"/>
        <v>0</v>
      </c>
      <c r="G214" s="66">
        <v>0</v>
      </c>
      <c r="H214" s="140">
        <f t="shared" si="2"/>
        <v>0</v>
      </c>
    </row>
    <row r="215" spans="1:9" x14ac:dyDescent="0.2">
      <c r="A215" s="63">
        <v>90</v>
      </c>
      <c r="B215" s="192">
        <v>89</v>
      </c>
      <c r="C215" s="207" t="s">
        <v>142</v>
      </c>
      <c r="D215" s="70" t="s">
        <v>225</v>
      </c>
      <c r="E215" s="79" t="s">
        <v>143</v>
      </c>
      <c r="F215" s="47">
        <f t="shared" si="3"/>
        <v>0</v>
      </c>
      <c r="G215" s="66">
        <v>0</v>
      </c>
      <c r="H215" s="140">
        <f t="shared" si="2"/>
        <v>0</v>
      </c>
    </row>
    <row r="216" spans="1:9" x14ac:dyDescent="0.2">
      <c r="A216" s="63">
        <v>91</v>
      </c>
      <c r="B216" s="192">
        <v>90</v>
      </c>
      <c r="C216" s="207" t="s">
        <v>145</v>
      </c>
      <c r="D216" s="70" t="s">
        <v>226</v>
      </c>
      <c r="E216" s="79" t="s">
        <v>121</v>
      </c>
      <c r="F216" s="47">
        <f t="shared" si="3"/>
        <v>0</v>
      </c>
      <c r="G216" s="66">
        <v>0</v>
      </c>
      <c r="H216" s="140">
        <f t="shared" si="2"/>
        <v>0</v>
      </c>
    </row>
    <row r="217" spans="1:9" x14ac:dyDescent="0.2">
      <c r="A217" s="63">
        <v>92</v>
      </c>
      <c r="B217" s="192">
        <v>91</v>
      </c>
      <c r="C217" s="64" t="s">
        <v>146</v>
      </c>
      <c r="D217" s="70" t="s">
        <v>289</v>
      </c>
      <c r="E217" s="84" t="s">
        <v>104</v>
      </c>
      <c r="F217" s="47">
        <f t="shared" si="3"/>
        <v>0</v>
      </c>
      <c r="G217" s="66">
        <v>0</v>
      </c>
      <c r="H217" s="140">
        <f t="shared" si="2"/>
        <v>0</v>
      </c>
    </row>
    <row r="218" spans="1:9" x14ac:dyDescent="0.2">
      <c r="A218" s="63">
        <v>93</v>
      </c>
      <c r="B218" s="192">
        <v>92</v>
      </c>
      <c r="C218" s="64" t="s">
        <v>147</v>
      </c>
      <c r="D218" s="70" t="s">
        <v>290</v>
      </c>
      <c r="E218" s="84" t="s">
        <v>104</v>
      </c>
      <c r="F218" s="47">
        <f t="shared" si="3"/>
        <v>0</v>
      </c>
      <c r="G218" s="66">
        <v>0</v>
      </c>
      <c r="H218" s="140">
        <f t="shared" si="2"/>
        <v>0</v>
      </c>
    </row>
    <row r="219" spans="1:9" x14ac:dyDescent="0.2">
      <c r="A219" s="63">
        <v>94</v>
      </c>
      <c r="B219" s="192">
        <v>93</v>
      </c>
      <c r="C219" s="63" t="s">
        <v>148</v>
      </c>
      <c r="D219" s="63" t="s">
        <v>291</v>
      </c>
      <c r="E219" s="78" t="s">
        <v>104</v>
      </c>
      <c r="F219" s="47">
        <f t="shared" si="3"/>
        <v>0</v>
      </c>
      <c r="G219" s="66">
        <v>0</v>
      </c>
      <c r="H219" s="140">
        <f t="shared" si="2"/>
        <v>0</v>
      </c>
    </row>
    <row r="220" spans="1:9" x14ac:dyDescent="0.2">
      <c r="A220" s="63">
        <v>95</v>
      </c>
      <c r="B220" s="192">
        <v>94</v>
      </c>
      <c r="C220" s="63" t="s">
        <v>149</v>
      </c>
      <c r="D220" s="63" t="s">
        <v>227</v>
      </c>
      <c r="E220" s="74" t="s">
        <v>87</v>
      </c>
      <c r="F220" s="47">
        <f t="shared" si="3"/>
        <v>0</v>
      </c>
      <c r="G220" s="66">
        <v>0</v>
      </c>
      <c r="H220" s="140">
        <f t="shared" si="2"/>
        <v>0</v>
      </c>
    </row>
    <row r="221" spans="1:9" x14ac:dyDescent="0.2">
      <c r="A221" s="63">
        <v>96</v>
      </c>
      <c r="B221" s="192">
        <v>95</v>
      </c>
      <c r="C221" s="63" t="s">
        <v>150</v>
      </c>
      <c r="D221" s="63" t="s">
        <v>228</v>
      </c>
      <c r="E221" s="78" t="s">
        <v>143</v>
      </c>
      <c r="F221" s="47">
        <f t="shared" si="3"/>
        <v>0</v>
      </c>
      <c r="G221" s="66">
        <v>0</v>
      </c>
      <c r="H221" s="140">
        <f t="shared" si="2"/>
        <v>0</v>
      </c>
    </row>
    <row r="222" spans="1:9" x14ac:dyDescent="0.2">
      <c r="A222" s="63">
        <v>97</v>
      </c>
      <c r="B222" s="192">
        <v>96</v>
      </c>
      <c r="C222" s="87" t="s">
        <v>371</v>
      </c>
      <c r="D222" s="248" t="s">
        <v>379</v>
      </c>
      <c r="E222" s="82" t="s">
        <v>121</v>
      </c>
      <c r="F222" s="47">
        <f t="shared" si="3"/>
        <v>0</v>
      </c>
      <c r="G222" s="66">
        <v>0</v>
      </c>
      <c r="H222" s="140">
        <f t="shared" si="2"/>
        <v>0</v>
      </c>
    </row>
    <row r="223" spans="1:9" x14ac:dyDescent="0.2">
      <c r="A223" s="63">
        <v>98</v>
      </c>
      <c r="B223" s="192">
        <v>97</v>
      </c>
      <c r="C223" s="63" t="s">
        <v>151</v>
      </c>
      <c r="D223" s="224" t="s">
        <v>229</v>
      </c>
      <c r="E223" s="78" t="s">
        <v>143</v>
      </c>
      <c r="F223" s="47">
        <f t="shared" si="3"/>
        <v>0</v>
      </c>
      <c r="G223" s="66">
        <v>0</v>
      </c>
      <c r="H223" s="140">
        <f t="shared" si="2"/>
        <v>0</v>
      </c>
    </row>
  </sheetData>
  <sheetProtection selectLockedCells="1" selectUnlockedCells="1"/>
  <mergeCells count="26">
    <mergeCell ref="A1:H2"/>
    <mergeCell ref="K3:L3"/>
    <mergeCell ref="M3:N3"/>
    <mergeCell ref="O3:P3"/>
    <mergeCell ref="Q3:R3"/>
    <mergeCell ref="S3:T3"/>
    <mergeCell ref="I3:J3"/>
    <mergeCell ref="U3:V3"/>
    <mergeCell ref="W3:X3"/>
    <mergeCell ref="AA3:AB3"/>
    <mergeCell ref="AC3:AD3"/>
    <mergeCell ref="AE3:AF3"/>
    <mergeCell ref="Y3:Z3"/>
    <mergeCell ref="AG3:AH3"/>
    <mergeCell ref="AI3:AJ3"/>
    <mergeCell ref="AK3:AL3"/>
    <mergeCell ref="AM3:AN3"/>
    <mergeCell ref="AO3:AP3"/>
    <mergeCell ref="AQ3:AR3"/>
    <mergeCell ref="BE3:BF3"/>
    <mergeCell ref="AS3:AT3"/>
    <mergeCell ref="AU3:AV3"/>
    <mergeCell ref="AW3:AX3"/>
    <mergeCell ref="AY3:AZ3"/>
    <mergeCell ref="BA3:BB3"/>
    <mergeCell ref="BC3:BD3"/>
  </mergeCells>
  <pageMargins left="0.75" right="0.75" top="0.98402777777777772" bottom="0.98402777777777772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zoomScale="90" zoomScaleNormal="90" workbookViewId="0">
      <selection activeCell="I42" sqref="I42"/>
    </sheetView>
  </sheetViews>
  <sheetFormatPr defaultRowHeight="12.75" x14ac:dyDescent="0.2"/>
  <cols>
    <col min="1" max="2" width="4.28515625" customWidth="1"/>
    <col min="3" max="3" width="16.42578125" customWidth="1"/>
    <col min="4" max="4" width="9.42578125" customWidth="1"/>
    <col min="6" max="6" width="6.85546875" customWidth="1"/>
    <col min="7" max="7" width="6.7109375" customWidth="1"/>
    <col min="8" max="8" width="7.28515625" customWidth="1"/>
    <col min="9" max="9" width="8.28515625" customWidth="1"/>
    <col min="10" max="10" width="6.28515625" customWidth="1"/>
    <col min="11" max="11" width="8.42578125" style="1" bestFit="1" customWidth="1"/>
    <col min="12" max="12" width="6.28515625" customWidth="1"/>
    <col min="13" max="13" width="8.42578125" customWidth="1"/>
    <col min="14" max="14" width="6.28515625" customWidth="1"/>
    <col min="15" max="15" width="8.42578125" customWidth="1"/>
    <col min="16" max="16" width="6.28515625" customWidth="1"/>
    <col min="17" max="17" width="8.42578125" customWidth="1"/>
    <col min="18" max="18" width="6.28515625" customWidth="1"/>
    <col min="19" max="19" width="8.42578125" customWidth="1"/>
    <col min="20" max="20" width="6.28515625" customWidth="1"/>
    <col min="21" max="21" width="8.42578125" customWidth="1"/>
    <col min="22" max="24" width="6.28515625" customWidth="1"/>
    <col min="25" max="25" width="8.42578125" customWidth="1"/>
    <col min="26" max="26" width="6.28515625" customWidth="1"/>
    <col min="27" max="27" width="8.42578125" bestFit="1" customWidth="1"/>
    <col min="28" max="30" width="6.28515625" customWidth="1"/>
    <col min="31" max="31" width="8.42578125" bestFit="1" customWidth="1"/>
    <col min="32" max="32" width="6.28515625" customWidth="1"/>
    <col min="33" max="36" width="7.28515625" customWidth="1"/>
  </cols>
  <sheetData>
    <row r="1" spans="1:36" ht="15.75" customHeight="1" x14ac:dyDescent="0.2">
      <c r="A1" s="283" t="s">
        <v>152</v>
      </c>
      <c r="B1" s="283"/>
      <c r="C1" s="283"/>
      <c r="D1" s="283"/>
      <c r="E1" s="283"/>
      <c r="F1" s="283"/>
      <c r="G1" s="283"/>
      <c r="H1" s="28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85" t="s">
        <v>51</v>
      </c>
      <c r="V1" s="85" t="s">
        <v>52</v>
      </c>
      <c r="W1" s="85" t="s">
        <v>51</v>
      </c>
      <c r="X1" s="85" t="s">
        <v>52</v>
      </c>
      <c r="Y1" s="85" t="s">
        <v>51</v>
      </c>
      <c r="Z1" s="85" t="s">
        <v>52</v>
      </c>
      <c r="AA1" s="85" t="s">
        <v>51</v>
      </c>
      <c r="AB1" s="85" t="s">
        <v>52</v>
      </c>
      <c r="AC1" s="85" t="s">
        <v>51</v>
      </c>
      <c r="AD1" s="85" t="s">
        <v>52</v>
      </c>
      <c r="AE1" s="85" t="s">
        <v>51</v>
      </c>
      <c r="AF1" s="85" t="s">
        <v>52</v>
      </c>
      <c r="AG1" s="85" t="s">
        <v>51</v>
      </c>
      <c r="AH1" s="85" t="s">
        <v>52</v>
      </c>
      <c r="AI1" s="85" t="s">
        <v>51</v>
      </c>
      <c r="AJ1" s="85" t="s">
        <v>52</v>
      </c>
    </row>
    <row r="2" spans="1:36" ht="15.75" customHeight="1" x14ac:dyDescent="0.2">
      <c r="A2" s="283"/>
      <c r="B2" s="283"/>
      <c r="C2" s="283"/>
      <c r="D2" s="283"/>
      <c r="E2" s="283"/>
      <c r="F2" s="283"/>
      <c r="G2" s="283"/>
      <c r="H2" s="283"/>
      <c r="I2" s="38">
        <v>6</v>
      </c>
      <c r="J2" s="39">
        <v>0.8</v>
      </c>
      <c r="K2" s="38">
        <v>9</v>
      </c>
      <c r="L2" s="39">
        <v>1</v>
      </c>
      <c r="M2" s="38">
        <v>6</v>
      </c>
      <c r="N2" s="39">
        <v>0.8</v>
      </c>
      <c r="O2" s="38">
        <v>8</v>
      </c>
      <c r="P2" s="39">
        <v>1</v>
      </c>
      <c r="Q2" s="38">
        <v>8</v>
      </c>
      <c r="R2" s="39">
        <v>1</v>
      </c>
      <c r="S2" s="38">
        <v>5</v>
      </c>
      <c r="T2" s="39">
        <v>0.8</v>
      </c>
      <c r="U2" s="38"/>
      <c r="V2" s="39"/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</row>
    <row r="3" spans="1:36" ht="33.75" customHeight="1" x14ac:dyDescent="0.2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2" t="s">
        <v>398</v>
      </c>
      <c r="J3" s="282"/>
      <c r="K3" s="282" t="s">
        <v>401</v>
      </c>
      <c r="L3" s="282"/>
      <c r="M3" s="282" t="s">
        <v>403</v>
      </c>
      <c r="N3" s="282"/>
      <c r="O3" s="282" t="s">
        <v>405</v>
      </c>
      <c r="P3" s="282"/>
      <c r="Q3" s="282" t="s">
        <v>407</v>
      </c>
      <c r="R3" s="282"/>
      <c r="S3" s="285" t="s">
        <v>410</v>
      </c>
      <c r="T3" s="286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</row>
    <row r="4" spans="1:36" x14ac:dyDescent="0.2">
      <c r="A4" s="44">
        <v>1</v>
      </c>
      <c r="B4" s="44">
        <v>1</v>
      </c>
      <c r="C4" s="87" t="s">
        <v>82</v>
      </c>
      <c r="D4" s="87" t="s">
        <v>171</v>
      </c>
      <c r="E4" s="73" t="s">
        <v>83</v>
      </c>
      <c r="F4" s="47">
        <f>G4+H4</f>
        <v>740</v>
      </c>
      <c r="G4" s="88">
        <f>J4+L4+N4+P4+R4+T4+V4+X4+Z4+AB4+AF4+AD4+AH4+AJ4</f>
        <v>460</v>
      </c>
      <c r="H4" s="49">
        <v>280</v>
      </c>
      <c r="I4" s="111" t="s">
        <v>9</v>
      </c>
      <c r="J4" s="51">
        <v>80</v>
      </c>
      <c r="K4" s="111" t="s">
        <v>9</v>
      </c>
      <c r="L4" s="51">
        <v>100</v>
      </c>
      <c r="M4" s="111" t="s">
        <v>9</v>
      </c>
      <c r="N4" s="51">
        <v>80</v>
      </c>
      <c r="O4" s="111" t="s">
        <v>9</v>
      </c>
      <c r="P4" s="51">
        <v>100</v>
      </c>
      <c r="Q4" s="111" t="s">
        <v>9</v>
      </c>
      <c r="R4" s="51">
        <v>100</v>
      </c>
      <c r="S4" s="188"/>
      <c r="T4" s="51"/>
      <c r="U4" s="205"/>
      <c r="V4" s="51"/>
      <c r="W4" s="188"/>
      <c r="X4" s="51"/>
      <c r="Y4" s="188"/>
      <c r="Z4" s="51"/>
      <c r="AA4" s="188"/>
      <c r="AB4" s="51"/>
      <c r="AC4" s="188"/>
      <c r="AD4" s="51"/>
      <c r="AE4" s="188"/>
      <c r="AF4" s="51"/>
      <c r="AG4" s="50"/>
      <c r="AH4" s="51"/>
      <c r="AI4" s="50"/>
      <c r="AJ4" s="51"/>
    </row>
    <row r="5" spans="1:36" x14ac:dyDescent="0.2">
      <c r="A5" s="44">
        <v>2</v>
      </c>
      <c r="B5" s="44">
        <v>2</v>
      </c>
      <c r="C5" s="87" t="s">
        <v>235</v>
      </c>
      <c r="D5" s="87" t="s">
        <v>274</v>
      </c>
      <c r="E5" s="204" t="s">
        <v>404</v>
      </c>
      <c r="F5" s="47">
        <f>G5+H5</f>
        <v>550.20000000000005</v>
      </c>
      <c r="G5" s="88">
        <f>J5+L5+N5+P5+R5+T5+V5+X5+Z5+AB5+AF5+AD5+AH5+AJ5</f>
        <v>247.2</v>
      </c>
      <c r="H5" s="49">
        <v>303</v>
      </c>
      <c r="I5" s="104" t="s">
        <v>15</v>
      </c>
      <c r="J5" s="51">
        <v>64</v>
      </c>
      <c r="K5" s="105" t="s">
        <v>19</v>
      </c>
      <c r="L5" s="51">
        <v>40</v>
      </c>
      <c r="M5" s="105" t="s">
        <v>19</v>
      </c>
      <c r="N5" s="51">
        <v>32</v>
      </c>
      <c r="O5" s="105" t="s">
        <v>19</v>
      </c>
      <c r="P5" s="51">
        <v>40</v>
      </c>
      <c r="Q5" s="106" t="s">
        <v>22</v>
      </c>
      <c r="R5" s="51">
        <v>20</v>
      </c>
      <c r="S5" s="104" t="s">
        <v>41</v>
      </c>
      <c r="T5" s="51">
        <v>51.2</v>
      </c>
      <c r="U5" s="188"/>
      <c r="V5" s="51"/>
      <c r="W5" s="205"/>
      <c r="X5" s="51"/>
      <c r="Y5" s="188"/>
      <c r="Z5" s="51"/>
      <c r="AA5" s="188"/>
      <c r="AB5" s="51"/>
      <c r="AC5" s="205"/>
      <c r="AD5" s="51"/>
      <c r="AE5" s="188"/>
      <c r="AF5" s="51"/>
      <c r="AG5" s="50"/>
      <c r="AH5" s="51"/>
      <c r="AI5" s="50"/>
      <c r="AJ5" s="51"/>
    </row>
    <row r="6" spans="1:36" x14ac:dyDescent="0.2">
      <c r="A6" s="44">
        <v>3</v>
      </c>
      <c r="B6" s="44">
        <v>3</v>
      </c>
      <c r="C6" s="87" t="s">
        <v>98</v>
      </c>
      <c r="D6" s="87" t="s">
        <v>181</v>
      </c>
      <c r="E6" s="74" t="s">
        <v>87</v>
      </c>
      <c r="F6" s="47">
        <f>G6+H6</f>
        <v>506</v>
      </c>
      <c r="G6" s="88">
        <f>J6+L6+N6+P6+R6+T6+V6+X6+Z6+AB6+AF6+AD6+AH6+AJ6</f>
        <v>204</v>
      </c>
      <c r="H6" s="49">
        <v>302</v>
      </c>
      <c r="I6" s="105" t="s">
        <v>19</v>
      </c>
      <c r="J6" s="51">
        <v>32</v>
      </c>
      <c r="K6" s="106" t="s">
        <v>22</v>
      </c>
      <c r="L6" s="51">
        <v>20</v>
      </c>
      <c r="M6" s="105" t="s">
        <v>19</v>
      </c>
      <c r="N6" s="51">
        <v>32</v>
      </c>
      <c r="O6" s="105" t="s">
        <v>19</v>
      </c>
      <c r="P6" s="51">
        <v>40</v>
      </c>
      <c r="Q6" s="104" t="s">
        <v>15</v>
      </c>
      <c r="R6" s="51">
        <v>80</v>
      </c>
      <c r="S6" s="188"/>
      <c r="T6" s="51"/>
      <c r="U6" s="205"/>
      <c r="V6" s="51"/>
      <c r="W6" s="205"/>
      <c r="X6" s="51"/>
      <c r="Y6" s="205"/>
      <c r="Z6" s="51"/>
      <c r="AA6" s="188"/>
      <c r="AB6" s="51"/>
      <c r="AC6" s="188"/>
      <c r="AD6" s="51"/>
      <c r="AE6" s="205"/>
      <c r="AF6" s="51"/>
      <c r="AG6" s="50"/>
      <c r="AH6" s="51"/>
      <c r="AI6" s="50"/>
      <c r="AJ6" s="51"/>
    </row>
    <row r="7" spans="1:36" x14ac:dyDescent="0.2">
      <c r="A7" s="44">
        <v>4</v>
      </c>
      <c r="B7" s="44">
        <v>4</v>
      </c>
      <c r="C7" s="87" t="s">
        <v>73</v>
      </c>
      <c r="D7" s="87" t="s">
        <v>173</v>
      </c>
      <c r="E7" s="204" t="s">
        <v>404</v>
      </c>
      <c r="F7" s="47">
        <f>G7+H7</f>
        <v>340</v>
      </c>
      <c r="G7" s="88">
        <f>J7+L7+N7+P7+R7+T7+V7+X7+Z7+AB7+AF7+AD7+AH7+AJ7</f>
        <v>0</v>
      </c>
      <c r="H7" s="49">
        <v>340</v>
      </c>
      <c r="I7" s="205"/>
      <c r="J7" s="51"/>
      <c r="K7" s="205"/>
      <c r="L7" s="51"/>
      <c r="M7" s="188"/>
      <c r="N7" s="51"/>
      <c r="O7" s="188"/>
      <c r="P7" s="51"/>
      <c r="Q7" s="188"/>
      <c r="R7" s="51"/>
      <c r="S7" s="188"/>
      <c r="T7" s="51"/>
      <c r="U7" s="188"/>
      <c r="V7" s="51"/>
      <c r="W7" s="239"/>
      <c r="X7" s="51"/>
      <c r="Y7" s="188"/>
      <c r="Z7" s="51"/>
      <c r="AA7" s="205"/>
      <c r="AB7" s="51"/>
      <c r="AC7" s="205"/>
      <c r="AD7" s="51"/>
      <c r="AE7" s="188"/>
      <c r="AF7" s="51"/>
      <c r="AG7" s="50"/>
      <c r="AH7" s="51"/>
      <c r="AI7" s="50"/>
      <c r="AJ7" s="51"/>
    </row>
    <row r="8" spans="1:36" x14ac:dyDescent="0.2">
      <c r="A8" s="44">
        <v>5</v>
      </c>
      <c r="B8" s="44">
        <v>5</v>
      </c>
      <c r="C8" s="44" t="s">
        <v>96</v>
      </c>
      <c r="D8" s="87" t="s">
        <v>187</v>
      </c>
      <c r="E8" s="72" t="s">
        <v>81</v>
      </c>
      <c r="F8" s="47">
        <f>G8+H8</f>
        <v>330</v>
      </c>
      <c r="G8" s="88">
        <f>J8+L8+N8+P8+R8+T8+V8+X8+Z8+AB8+AF8+AD8+AH8+AJ8</f>
        <v>140</v>
      </c>
      <c r="H8" s="49">
        <v>190</v>
      </c>
      <c r="I8" s="106" t="s">
        <v>22</v>
      </c>
      <c r="J8" s="51">
        <v>16</v>
      </c>
      <c r="K8" s="106" t="s">
        <v>22</v>
      </c>
      <c r="L8" s="51">
        <v>20</v>
      </c>
      <c r="M8" s="104" t="s">
        <v>15</v>
      </c>
      <c r="N8" s="51">
        <v>64</v>
      </c>
      <c r="O8" s="106" t="s">
        <v>22</v>
      </c>
      <c r="P8" s="51">
        <v>20</v>
      </c>
      <c r="Q8" s="106" t="s">
        <v>22</v>
      </c>
      <c r="R8" s="51">
        <v>20</v>
      </c>
      <c r="S8" s="205"/>
      <c r="T8" s="51"/>
      <c r="U8" s="188"/>
      <c r="V8" s="51"/>
      <c r="W8" s="188"/>
      <c r="X8" s="51"/>
      <c r="Y8" s="205"/>
      <c r="Z8" s="51"/>
      <c r="AA8" s="205"/>
      <c r="AB8" s="51"/>
      <c r="AC8" s="188"/>
      <c r="AD8" s="51"/>
      <c r="AE8" s="188"/>
      <c r="AF8" s="51"/>
      <c r="AG8" s="50"/>
      <c r="AH8" s="51"/>
      <c r="AI8" s="50"/>
      <c r="AJ8" s="51"/>
    </row>
    <row r="9" spans="1:36" ht="12.75" customHeight="1" x14ac:dyDescent="0.2">
      <c r="A9" s="44">
        <v>6</v>
      </c>
      <c r="B9" s="44">
        <v>6</v>
      </c>
      <c r="C9" s="44" t="s">
        <v>234</v>
      </c>
      <c r="D9" s="87" t="s">
        <v>273</v>
      </c>
      <c r="E9" s="72" t="s">
        <v>404</v>
      </c>
      <c r="F9" s="47">
        <f>G9+H9</f>
        <v>293</v>
      </c>
      <c r="G9" s="88">
        <f>J9+L9+N9+P9+R9+T9+V9+X9+Z9+AB9+AF9+AD9+AH9+AJ9</f>
        <v>128</v>
      </c>
      <c r="H9" s="49">
        <v>165</v>
      </c>
      <c r="I9" s="188"/>
      <c r="J9" s="51"/>
      <c r="K9" s="105" t="s">
        <v>19</v>
      </c>
      <c r="L9" s="51">
        <v>40</v>
      </c>
      <c r="M9" s="106" t="s">
        <v>22</v>
      </c>
      <c r="N9" s="51">
        <v>16</v>
      </c>
      <c r="O9" s="106" t="s">
        <v>22</v>
      </c>
      <c r="P9" s="51">
        <v>20</v>
      </c>
      <c r="Q9" s="106" t="s">
        <v>22</v>
      </c>
      <c r="R9" s="51">
        <v>20</v>
      </c>
      <c r="S9" s="105" t="s">
        <v>43</v>
      </c>
      <c r="T9" s="51">
        <v>32</v>
      </c>
      <c r="U9" s="188"/>
      <c r="V9" s="51"/>
      <c r="W9" s="193"/>
      <c r="X9" s="51"/>
      <c r="Y9" s="188"/>
      <c r="Z9" s="51"/>
      <c r="AA9" s="188"/>
      <c r="AB9" s="51"/>
      <c r="AC9" s="188"/>
      <c r="AD9" s="51"/>
      <c r="AE9" s="188"/>
      <c r="AF9" s="51"/>
      <c r="AG9" s="50"/>
      <c r="AH9" s="51"/>
      <c r="AI9" s="50"/>
      <c r="AJ9" s="51"/>
    </row>
    <row r="10" spans="1:36" x14ac:dyDescent="0.2">
      <c r="A10" s="44">
        <v>7</v>
      </c>
      <c r="B10" s="44">
        <v>7</v>
      </c>
      <c r="C10" s="44" t="s">
        <v>165</v>
      </c>
      <c r="D10" s="87" t="s">
        <v>212</v>
      </c>
      <c r="E10" s="89" t="s">
        <v>404</v>
      </c>
      <c r="F10" s="47">
        <f>G10+H10</f>
        <v>213</v>
      </c>
      <c r="G10" s="88">
        <f>J10+L10+N10+P10+R10+T10+V10+X10+Z10+AB10+AF10+AD10+AH10+AJ10</f>
        <v>66</v>
      </c>
      <c r="H10" s="49">
        <v>147</v>
      </c>
      <c r="I10" s="106" t="s">
        <v>22</v>
      </c>
      <c r="J10" s="51">
        <v>16</v>
      </c>
      <c r="K10" s="107" t="s">
        <v>25</v>
      </c>
      <c r="L10" s="51">
        <v>14</v>
      </c>
      <c r="M10" s="188"/>
      <c r="N10" s="51"/>
      <c r="O10" s="106" t="s">
        <v>22</v>
      </c>
      <c r="P10" s="51">
        <v>20</v>
      </c>
      <c r="Q10" s="188"/>
      <c r="R10" s="51"/>
      <c r="S10" s="107" t="s">
        <v>48</v>
      </c>
      <c r="T10" s="51">
        <v>16</v>
      </c>
      <c r="U10" s="188"/>
      <c r="V10" s="51"/>
      <c r="W10" s="188"/>
      <c r="X10" s="51"/>
      <c r="Y10" s="205"/>
      <c r="Z10" s="51"/>
      <c r="AA10" s="188"/>
      <c r="AB10" s="51"/>
      <c r="AC10" s="188"/>
      <c r="AD10" s="51"/>
      <c r="AE10" s="188"/>
      <c r="AF10" s="51"/>
      <c r="AG10" s="50"/>
      <c r="AH10" s="51"/>
      <c r="AI10" s="50"/>
      <c r="AJ10" s="51"/>
    </row>
    <row r="11" spans="1:36" x14ac:dyDescent="0.2">
      <c r="A11" s="44">
        <v>8</v>
      </c>
      <c r="B11" s="44">
        <v>12</v>
      </c>
      <c r="C11" s="87" t="s">
        <v>99</v>
      </c>
      <c r="D11" s="87" t="s">
        <v>190</v>
      </c>
      <c r="E11" s="72" t="s">
        <v>81</v>
      </c>
      <c r="F11" s="47">
        <f>G11+H11</f>
        <v>207</v>
      </c>
      <c r="G11" s="88">
        <f>J11+L11+N11+P11+R11+T11+V11+X11+Z11+AB11+AF11+AD11+AH11+AJ11</f>
        <v>166</v>
      </c>
      <c r="H11" s="49">
        <v>41</v>
      </c>
      <c r="I11" s="105" t="s">
        <v>19</v>
      </c>
      <c r="J11" s="51">
        <v>32</v>
      </c>
      <c r="K11" s="107" t="s">
        <v>25</v>
      </c>
      <c r="L11" s="51">
        <v>14</v>
      </c>
      <c r="M11" s="188"/>
      <c r="N11" s="51"/>
      <c r="O11" s="104" t="s">
        <v>15</v>
      </c>
      <c r="P11" s="51">
        <v>80</v>
      </c>
      <c r="Q11" s="105" t="s">
        <v>19</v>
      </c>
      <c r="R11" s="51">
        <v>40</v>
      </c>
      <c r="S11" s="205"/>
      <c r="T11" s="51"/>
      <c r="U11" s="188"/>
      <c r="V11" s="51"/>
      <c r="W11" s="205"/>
      <c r="X11" s="51"/>
      <c r="Y11" s="188"/>
      <c r="Z11" s="51"/>
      <c r="AA11" s="188"/>
      <c r="AB11" s="51"/>
      <c r="AC11" s="188"/>
      <c r="AD11" s="51"/>
      <c r="AE11" s="188"/>
      <c r="AF11" s="51"/>
      <c r="AG11" s="50"/>
      <c r="AH11" s="51"/>
      <c r="AI11" s="50"/>
      <c r="AJ11" s="51"/>
    </row>
    <row r="12" spans="1:36" x14ac:dyDescent="0.2">
      <c r="A12" s="44">
        <v>9</v>
      </c>
      <c r="B12" s="44">
        <v>10</v>
      </c>
      <c r="C12" s="87" t="s">
        <v>92</v>
      </c>
      <c r="D12" s="87" t="s">
        <v>189</v>
      </c>
      <c r="E12" s="89" t="s">
        <v>81</v>
      </c>
      <c r="F12" s="47">
        <f>G12+H12</f>
        <v>202</v>
      </c>
      <c r="G12" s="88">
        <f>J12+L12+N12+P12+R12+T12+V12+X12+Z12+AB12+AF12+AD12+AH12+AJ12</f>
        <v>80</v>
      </c>
      <c r="H12" s="49">
        <v>122</v>
      </c>
      <c r="I12" s="188"/>
      <c r="J12" s="51"/>
      <c r="K12" s="188"/>
      <c r="L12" s="51"/>
      <c r="M12" s="188"/>
      <c r="N12" s="51"/>
      <c r="O12" s="188"/>
      <c r="P12" s="51"/>
      <c r="Q12" s="188"/>
      <c r="R12" s="51"/>
      <c r="S12" s="111" t="s">
        <v>39</v>
      </c>
      <c r="T12" s="51">
        <v>80</v>
      </c>
      <c r="U12" s="205"/>
      <c r="V12" s="51"/>
      <c r="W12" s="188"/>
      <c r="X12" s="51"/>
      <c r="Y12" s="205"/>
      <c r="Z12" s="51"/>
      <c r="AA12" s="188"/>
      <c r="AB12" s="51"/>
      <c r="AC12" s="188"/>
      <c r="AD12" s="51"/>
      <c r="AE12" s="188"/>
      <c r="AF12" s="51"/>
      <c r="AG12" s="50"/>
      <c r="AH12" s="51"/>
      <c r="AI12" s="50"/>
      <c r="AJ12" s="51"/>
    </row>
    <row r="13" spans="1:36" x14ac:dyDescent="0.2">
      <c r="A13" s="44">
        <v>10</v>
      </c>
      <c r="B13" s="44">
        <v>8</v>
      </c>
      <c r="C13" s="44" t="s">
        <v>113</v>
      </c>
      <c r="D13" s="87" t="s">
        <v>198</v>
      </c>
      <c r="E13" s="204" t="s">
        <v>97</v>
      </c>
      <c r="F13" s="47">
        <f>G13+H13</f>
        <v>199.5</v>
      </c>
      <c r="G13" s="88">
        <f>J13+L13+N13+P13+R13+T13+V13+X13+Z13+AB13+AF13+AD13+AH13+AJ13</f>
        <v>40</v>
      </c>
      <c r="H13" s="49">
        <v>159.5</v>
      </c>
      <c r="I13" s="188"/>
      <c r="J13" s="51"/>
      <c r="K13" s="188"/>
      <c r="L13" s="51"/>
      <c r="M13" s="188"/>
      <c r="N13" s="51"/>
      <c r="O13" s="188"/>
      <c r="P13" s="51"/>
      <c r="Q13" s="105" t="s">
        <v>19</v>
      </c>
      <c r="R13" s="51">
        <v>40</v>
      </c>
      <c r="S13" s="188"/>
      <c r="T13" s="51"/>
      <c r="U13" s="205"/>
      <c r="V13" s="51"/>
      <c r="W13" s="188"/>
      <c r="X13" s="51"/>
      <c r="Y13" s="188"/>
      <c r="Z13" s="51"/>
      <c r="AA13" s="188"/>
      <c r="AB13" s="51"/>
      <c r="AC13" s="188"/>
      <c r="AD13" s="51"/>
      <c r="AE13" s="188"/>
      <c r="AF13" s="51"/>
      <c r="AG13" s="50"/>
      <c r="AH13" s="51"/>
      <c r="AI13" s="50"/>
      <c r="AJ13" s="51"/>
    </row>
    <row r="14" spans="1:36" x14ac:dyDescent="0.2">
      <c r="A14" s="44">
        <v>11</v>
      </c>
      <c r="B14" s="44">
        <v>9</v>
      </c>
      <c r="C14" s="87" t="s">
        <v>116</v>
      </c>
      <c r="D14" s="87" t="s">
        <v>201</v>
      </c>
      <c r="E14" s="72" t="s">
        <v>81</v>
      </c>
      <c r="F14" s="47">
        <f>G14+H14</f>
        <v>153</v>
      </c>
      <c r="G14" s="88">
        <f>J14+L14+N14+P14+R14+T14+V14+X14+Z14+AB14+AF14+AD14+AH14+AJ14</f>
        <v>96</v>
      </c>
      <c r="H14" s="49">
        <v>57</v>
      </c>
      <c r="I14" s="188"/>
      <c r="J14" s="51"/>
      <c r="K14" s="104" t="s">
        <v>15</v>
      </c>
      <c r="L14" s="51">
        <v>80</v>
      </c>
      <c r="M14" s="106" t="s">
        <v>22</v>
      </c>
      <c r="N14" s="51">
        <v>16</v>
      </c>
      <c r="O14" s="188"/>
      <c r="P14" s="51"/>
      <c r="Q14" s="188"/>
      <c r="R14" s="51"/>
      <c r="S14" s="188"/>
      <c r="T14" s="51"/>
      <c r="U14" s="188"/>
      <c r="V14" s="51"/>
      <c r="W14" s="205"/>
      <c r="X14" s="51"/>
      <c r="Y14" s="205"/>
      <c r="Z14" s="51"/>
      <c r="AA14" s="188"/>
      <c r="AB14" s="51"/>
      <c r="AC14" s="188"/>
      <c r="AD14" s="51"/>
      <c r="AE14" s="188"/>
      <c r="AF14" s="51"/>
      <c r="AG14" s="50"/>
      <c r="AH14" s="51"/>
      <c r="AI14" s="50"/>
      <c r="AJ14" s="51"/>
    </row>
    <row r="15" spans="1:36" x14ac:dyDescent="0.2">
      <c r="A15" s="44">
        <v>12</v>
      </c>
      <c r="B15" s="44">
        <v>11</v>
      </c>
      <c r="C15" s="90" t="s">
        <v>89</v>
      </c>
      <c r="D15" s="87" t="s">
        <v>182</v>
      </c>
      <c r="E15" s="77" t="s">
        <v>404</v>
      </c>
      <c r="F15" s="47">
        <f>G15+H15</f>
        <v>126</v>
      </c>
      <c r="G15" s="88">
        <f>J15+L15+N15+P15+R15+T15+V15+X15+Z15+AB15+AF15+AD15+AH15+AJ15</f>
        <v>25</v>
      </c>
      <c r="H15" s="49">
        <v>101</v>
      </c>
      <c r="I15" s="188"/>
      <c r="J15" s="51"/>
      <c r="K15" s="188"/>
      <c r="L15" s="51"/>
      <c r="M15" s="188"/>
      <c r="N15" s="51"/>
      <c r="O15" s="188"/>
      <c r="P15" s="51"/>
      <c r="Q15" s="188"/>
      <c r="R15" s="51"/>
      <c r="S15" s="106" t="s">
        <v>44</v>
      </c>
      <c r="T15" s="51">
        <v>25</v>
      </c>
      <c r="U15" s="188"/>
      <c r="V15" s="51"/>
      <c r="W15" s="188"/>
      <c r="X15" s="51"/>
      <c r="Y15" s="205"/>
      <c r="Z15" s="51"/>
      <c r="AA15" s="188"/>
      <c r="AB15" s="51"/>
      <c r="AC15" s="188"/>
      <c r="AD15" s="51"/>
      <c r="AE15" s="188"/>
      <c r="AF15" s="51"/>
      <c r="AG15" s="50"/>
      <c r="AH15" s="51"/>
      <c r="AI15" s="50"/>
      <c r="AJ15" s="51"/>
    </row>
    <row r="16" spans="1:36" x14ac:dyDescent="0.2">
      <c r="A16" s="44">
        <v>13</v>
      </c>
      <c r="B16" s="44">
        <v>14</v>
      </c>
      <c r="C16" s="87" t="s">
        <v>247</v>
      </c>
      <c r="D16" s="87" t="s">
        <v>275</v>
      </c>
      <c r="E16" s="74" t="s">
        <v>87</v>
      </c>
      <c r="F16" s="47">
        <f>G16+H16</f>
        <v>76</v>
      </c>
      <c r="G16" s="88">
        <f>J16+L16+N16+P16+R16+T16+V16+X16+Z16+AB16+AF16+AD16+AH16+AJ16</f>
        <v>20</v>
      </c>
      <c r="H16" s="49">
        <v>56</v>
      </c>
      <c r="I16" s="50"/>
      <c r="J16" s="51"/>
      <c r="K16" s="188"/>
      <c r="L16" s="51"/>
      <c r="M16" s="188"/>
      <c r="N16" s="51"/>
      <c r="O16" s="106" t="s">
        <v>22</v>
      </c>
      <c r="P16" s="51">
        <v>20</v>
      </c>
      <c r="Q16" s="293" t="s">
        <v>409</v>
      </c>
      <c r="R16" s="51">
        <v>0</v>
      </c>
      <c r="S16" s="188"/>
      <c r="T16" s="51"/>
      <c r="U16" s="188"/>
      <c r="V16" s="51"/>
      <c r="W16" s="188"/>
      <c r="X16" s="51"/>
      <c r="Y16" s="205"/>
      <c r="Z16" s="51"/>
      <c r="AA16" s="188"/>
      <c r="AB16" s="51"/>
      <c r="AC16" s="188"/>
      <c r="AD16" s="51"/>
      <c r="AE16" s="188"/>
      <c r="AF16" s="51"/>
      <c r="AG16" s="50"/>
      <c r="AH16" s="51"/>
      <c r="AI16" s="50"/>
      <c r="AJ16" s="51"/>
    </row>
    <row r="17" spans="1:36" x14ac:dyDescent="0.2">
      <c r="A17" s="44">
        <v>14</v>
      </c>
      <c r="B17" s="44">
        <v>13</v>
      </c>
      <c r="C17" s="87" t="s">
        <v>108</v>
      </c>
      <c r="D17" s="87" t="s">
        <v>196</v>
      </c>
      <c r="E17" s="74" t="s">
        <v>87</v>
      </c>
      <c r="F17" s="47">
        <f>G17+H17</f>
        <v>73</v>
      </c>
      <c r="G17" s="88">
        <f>J17+L17+N17+P17+R17+T17+V17+X17+Z17+AB17+AF17+AD17+AH17+AJ17</f>
        <v>0</v>
      </c>
      <c r="H17" s="49">
        <v>73</v>
      </c>
      <c r="I17" s="188"/>
      <c r="J17" s="51"/>
      <c r="K17" s="188"/>
      <c r="L17" s="51"/>
      <c r="M17" s="205"/>
      <c r="N17" s="51"/>
      <c r="O17" s="188"/>
      <c r="P17" s="51"/>
      <c r="Q17" s="188"/>
      <c r="R17" s="51"/>
      <c r="S17" s="188"/>
      <c r="T17" s="51"/>
      <c r="U17" s="188"/>
      <c r="V17" s="51"/>
      <c r="W17" s="188"/>
      <c r="X17" s="51"/>
      <c r="Y17" s="188"/>
      <c r="Z17" s="51"/>
      <c r="AA17" s="188"/>
      <c r="AB17" s="51"/>
      <c r="AC17" s="188"/>
      <c r="AD17" s="51"/>
      <c r="AE17" s="188"/>
      <c r="AF17" s="51"/>
      <c r="AG17" s="50"/>
      <c r="AH17" s="51"/>
      <c r="AI17" s="50"/>
      <c r="AJ17" s="51"/>
    </row>
    <row r="18" spans="1:36" x14ac:dyDescent="0.2">
      <c r="A18" s="44">
        <v>15</v>
      </c>
      <c r="B18" s="44">
        <v>15</v>
      </c>
      <c r="C18" s="87" t="s">
        <v>371</v>
      </c>
      <c r="D18" s="87" t="s">
        <v>379</v>
      </c>
      <c r="E18" s="82" t="s">
        <v>121</v>
      </c>
      <c r="F18" s="47">
        <f>G18+H18</f>
        <v>37</v>
      </c>
      <c r="G18" s="88">
        <f>J18+L18+N18+P18+R18+T18+V18+X18+Z18+AB18+AF18+AD18+AH18+AJ18</f>
        <v>14</v>
      </c>
      <c r="H18" s="49">
        <v>23</v>
      </c>
      <c r="I18" s="188"/>
      <c r="J18" s="51"/>
      <c r="K18" s="107" t="s">
        <v>25</v>
      </c>
      <c r="L18" s="51">
        <v>14</v>
      </c>
      <c r="M18" s="205"/>
      <c r="N18" s="51"/>
      <c r="O18" s="188"/>
      <c r="P18" s="51"/>
      <c r="Q18" s="188"/>
      <c r="R18" s="51"/>
      <c r="S18" s="188"/>
      <c r="T18" s="51"/>
      <c r="U18" s="205"/>
      <c r="V18" s="51"/>
      <c r="W18" s="188"/>
      <c r="X18" s="51"/>
      <c r="Y18" s="188"/>
      <c r="Z18" s="51"/>
      <c r="AA18" s="188"/>
      <c r="AB18" s="51"/>
      <c r="AC18" s="188"/>
      <c r="AD18" s="51"/>
      <c r="AE18" s="188"/>
      <c r="AF18" s="51"/>
      <c r="AG18" s="50"/>
      <c r="AH18" s="51"/>
      <c r="AI18" s="50"/>
      <c r="AJ18" s="51"/>
    </row>
    <row r="19" spans="1:36" x14ac:dyDescent="0.2">
      <c r="A19" s="44">
        <v>16</v>
      </c>
      <c r="B19" s="44">
        <v>16</v>
      </c>
      <c r="C19" s="87" t="s">
        <v>132</v>
      </c>
      <c r="D19" s="87" t="s">
        <v>194</v>
      </c>
      <c r="E19" s="204" t="s">
        <v>90</v>
      </c>
      <c r="F19" s="47">
        <f>G19+H19</f>
        <v>18</v>
      </c>
      <c r="G19" s="88">
        <f>J19+L19+N19+P19+R19+T19+V19+X19+Z19+AB19+AF19+AD19+AH19+AJ19</f>
        <v>0</v>
      </c>
      <c r="H19" s="49">
        <v>18</v>
      </c>
      <c r="I19" s="50"/>
      <c r="J19" s="51"/>
      <c r="K19" s="50"/>
      <c r="L19" s="51"/>
      <c r="M19" s="188"/>
      <c r="N19" s="51"/>
      <c r="O19" s="50"/>
      <c r="P19" s="51"/>
      <c r="Q19" s="188"/>
      <c r="R19" s="51"/>
      <c r="S19" s="188"/>
      <c r="T19" s="51"/>
      <c r="U19" s="188"/>
      <c r="V19" s="51"/>
      <c r="W19" s="188"/>
      <c r="X19" s="51"/>
      <c r="Y19" s="188"/>
      <c r="Z19" s="51"/>
      <c r="AA19" s="188"/>
      <c r="AB19" s="51"/>
      <c r="AC19" s="188"/>
      <c r="AD19" s="51"/>
      <c r="AE19" s="188"/>
      <c r="AF19" s="51"/>
      <c r="AG19" s="50"/>
      <c r="AH19" s="51"/>
      <c r="AI19" s="50"/>
      <c r="AJ19" s="51"/>
    </row>
    <row r="20" spans="1:36" x14ac:dyDescent="0.2">
      <c r="A20" s="44">
        <v>17</v>
      </c>
      <c r="B20" s="44">
        <v>17</v>
      </c>
      <c r="C20" s="87" t="s">
        <v>111</v>
      </c>
      <c r="D20" s="87" t="s">
        <v>205</v>
      </c>
      <c r="E20" s="80" t="s">
        <v>112</v>
      </c>
      <c r="F20" s="47">
        <f>G20+H20</f>
        <v>16</v>
      </c>
      <c r="G20" s="88">
        <f>J20+L20+N20+P20+R20+T20+V20+X20+Z20+AB20+AF20+AD20+AH20+AJ20</f>
        <v>0</v>
      </c>
      <c r="H20" s="49">
        <v>16</v>
      </c>
      <c r="I20" s="50"/>
      <c r="J20" s="51"/>
      <c r="K20" s="50"/>
      <c r="L20" s="51"/>
      <c r="M20" s="188"/>
      <c r="N20" s="51"/>
      <c r="O20" s="50"/>
      <c r="P20" s="51"/>
      <c r="Q20" s="50"/>
      <c r="R20" s="51"/>
      <c r="S20" s="50"/>
      <c r="T20" s="51"/>
      <c r="U20" s="188"/>
      <c r="V20" s="51"/>
      <c r="W20" s="188"/>
      <c r="X20" s="51"/>
      <c r="Y20" s="205"/>
      <c r="Z20" s="51"/>
      <c r="AA20" s="188"/>
      <c r="AB20" s="51"/>
      <c r="AC20" s="188"/>
      <c r="AD20" s="51"/>
      <c r="AE20" s="188"/>
      <c r="AF20" s="51"/>
      <c r="AG20" s="50"/>
      <c r="AH20" s="51"/>
      <c r="AI20" s="50"/>
      <c r="AJ20" s="51"/>
    </row>
    <row r="21" spans="1:36" x14ac:dyDescent="0.2">
      <c r="A21" s="44">
        <v>18</v>
      </c>
      <c r="B21" s="44">
        <v>18</v>
      </c>
      <c r="C21" s="87" t="s">
        <v>154</v>
      </c>
      <c r="D21" s="87" t="s">
        <v>283</v>
      </c>
      <c r="E21" s="82" t="s">
        <v>121</v>
      </c>
      <c r="F21" s="47">
        <f>G21+H21</f>
        <v>15</v>
      </c>
      <c r="G21" s="88">
        <f>J21+L21+N21+P21+R21+T21+V21+X21+Z21+AB21+AF21+AD21+AH21+AJ21</f>
        <v>0</v>
      </c>
      <c r="H21" s="49">
        <v>15</v>
      </c>
      <c r="I21" s="50"/>
      <c r="J21" s="51"/>
      <c r="K21" s="50"/>
      <c r="L21" s="51"/>
      <c r="M21" s="205"/>
      <c r="N21" s="51"/>
      <c r="O21" s="188"/>
      <c r="P21" s="51"/>
      <c r="Q21" s="188"/>
      <c r="R21" s="51"/>
      <c r="S21" s="188"/>
      <c r="T21" s="51"/>
      <c r="U21" s="188"/>
      <c r="V21" s="51"/>
      <c r="W21" s="188"/>
      <c r="X21" s="51"/>
      <c r="Y21" s="188"/>
      <c r="Z21" s="51"/>
      <c r="AA21" s="188"/>
      <c r="AB21" s="51"/>
      <c r="AC21" s="188"/>
      <c r="AD21" s="51"/>
      <c r="AE21" s="188"/>
      <c r="AF21" s="51"/>
      <c r="AG21" s="50"/>
      <c r="AH21" s="51"/>
      <c r="AI21" s="50"/>
      <c r="AJ21" s="51"/>
    </row>
    <row r="22" spans="1:36" x14ac:dyDescent="0.2">
      <c r="A22" s="44">
        <v>19</v>
      </c>
      <c r="B22" s="44">
        <v>19</v>
      </c>
      <c r="C22" s="44" t="s">
        <v>331</v>
      </c>
      <c r="D22" s="87" t="s">
        <v>330</v>
      </c>
      <c r="E22" s="89" t="s">
        <v>404</v>
      </c>
      <c r="F22" s="47">
        <f>G22+H22</f>
        <v>0</v>
      </c>
      <c r="G22" s="88">
        <f>J22+L22+N22+P22+R22+T22+V22+X22+Z22+AB22+AF22+AD22+AH22+AJ22</f>
        <v>0</v>
      </c>
      <c r="H22" s="49">
        <v>0</v>
      </c>
      <c r="I22" s="188"/>
      <c r="J22" s="51"/>
      <c r="K22" s="188"/>
      <c r="L22" s="51"/>
      <c r="M22" s="188"/>
      <c r="N22" s="51"/>
      <c r="O22" s="188"/>
      <c r="P22" s="51"/>
      <c r="Q22" s="188"/>
      <c r="R22" s="51"/>
      <c r="S22" s="188"/>
      <c r="T22" s="51"/>
      <c r="U22" s="188"/>
      <c r="V22" s="51"/>
      <c r="W22" s="50"/>
      <c r="X22" s="51"/>
      <c r="Y22" s="188"/>
      <c r="Z22" s="51"/>
      <c r="AA22" s="188"/>
      <c r="AB22" s="51"/>
      <c r="AC22" s="188"/>
      <c r="AD22" s="51"/>
      <c r="AE22" s="50"/>
      <c r="AF22" s="51"/>
      <c r="AG22" s="50"/>
      <c r="AH22" s="51"/>
      <c r="AI22" s="50"/>
      <c r="AJ22" s="51"/>
    </row>
    <row r="23" spans="1:36" x14ac:dyDescent="0.2">
      <c r="A23" s="44">
        <v>20</v>
      </c>
      <c r="B23" s="44">
        <v>20</v>
      </c>
      <c r="C23" s="44" t="s">
        <v>109</v>
      </c>
      <c r="D23" s="87" t="s">
        <v>200</v>
      </c>
      <c r="E23" s="89" t="s">
        <v>104</v>
      </c>
      <c r="F23" s="47">
        <f>G23+H23</f>
        <v>0</v>
      </c>
      <c r="G23" s="88">
        <f>J23+L23+N23+P23+R23+T23+V23+X23+Z23+AB23+AF23+AD23+AH23+AJ23</f>
        <v>0</v>
      </c>
      <c r="H23" s="49">
        <v>0</v>
      </c>
      <c r="I23" s="188"/>
      <c r="J23" s="51"/>
      <c r="K23" s="188"/>
      <c r="L23" s="51"/>
      <c r="M23" s="188"/>
      <c r="N23" s="51"/>
      <c r="O23" s="188"/>
      <c r="P23" s="51"/>
      <c r="Q23" s="188"/>
      <c r="R23" s="51"/>
      <c r="S23" s="188"/>
      <c r="T23" s="51"/>
      <c r="U23" s="188"/>
      <c r="V23" s="51"/>
      <c r="W23" s="50"/>
      <c r="X23" s="51"/>
      <c r="Y23" s="188"/>
      <c r="Z23" s="51"/>
      <c r="AA23" s="188"/>
      <c r="AB23" s="51"/>
      <c r="AC23" s="188"/>
      <c r="AD23" s="51"/>
      <c r="AE23" s="50"/>
      <c r="AF23" s="51"/>
      <c r="AG23" s="50"/>
      <c r="AH23" s="51"/>
      <c r="AI23" s="50"/>
      <c r="AJ23" s="51"/>
    </row>
    <row r="24" spans="1:36" x14ac:dyDescent="0.2">
      <c r="A24" s="44">
        <v>21</v>
      </c>
      <c r="B24" s="44">
        <v>21</v>
      </c>
      <c r="C24" s="44" t="s">
        <v>114</v>
      </c>
      <c r="D24" s="87" t="s">
        <v>197</v>
      </c>
      <c r="E24" s="89" t="s">
        <v>81</v>
      </c>
      <c r="F24" s="47">
        <f>G24+H24</f>
        <v>0</v>
      </c>
      <c r="G24" s="88">
        <f>J24+L24+N24+P24+R24+T24+V24+X24+Z24+AB24+AF24+AD24+AH24+AJ24</f>
        <v>0</v>
      </c>
      <c r="H24" s="49">
        <v>0</v>
      </c>
      <c r="I24" s="188"/>
      <c r="J24" s="51"/>
      <c r="K24" s="188"/>
      <c r="L24" s="51"/>
      <c r="M24" s="188"/>
      <c r="N24" s="51"/>
      <c r="O24" s="188"/>
      <c r="P24" s="51"/>
      <c r="Q24" s="50"/>
      <c r="R24" s="51"/>
      <c r="S24" s="50"/>
      <c r="T24" s="51"/>
      <c r="U24" s="50"/>
      <c r="V24" s="51"/>
      <c r="W24" s="50"/>
      <c r="X24" s="51"/>
      <c r="Y24" s="188"/>
      <c r="Z24" s="51"/>
      <c r="AA24" s="50"/>
      <c r="AB24" s="51"/>
      <c r="AC24" s="50"/>
      <c r="AD24" s="51"/>
      <c r="AE24" s="50"/>
      <c r="AF24" s="51"/>
      <c r="AG24" s="50"/>
      <c r="AH24" s="51"/>
      <c r="AI24" s="50"/>
      <c r="AJ24" s="51"/>
    </row>
    <row r="25" spans="1:36" x14ac:dyDescent="0.2">
      <c r="A25" s="44">
        <v>22</v>
      </c>
      <c r="B25" s="44">
        <v>22</v>
      </c>
      <c r="C25" s="44" t="s">
        <v>91</v>
      </c>
      <c r="D25" s="87" t="s">
        <v>184</v>
      </c>
      <c r="E25" s="77" t="s">
        <v>90</v>
      </c>
      <c r="F25" s="47">
        <f>G25+H25</f>
        <v>0</v>
      </c>
      <c r="G25" s="88">
        <f>J25+L25+N25+P25+R25+T25+V25+X25+Z25+AB25+AF25+AD25+AH25+AJ25</f>
        <v>0</v>
      </c>
      <c r="H25" s="49">
        <v>0</v>
      </c>
      <c r="I25" s="188"/>
      <c r="J25" s="51"/>
      <c r="K25" s="188"/>
      <c r="L25" s="51"/>
      <c r="M25" s="188"/>
      <c r="N25" s="51"/>
      <c r="O25" s="188"/>
      <c r="P25" s="51"/>
      <c r="Q25" s="50"/>
      <c r="R25" s="51"/>
      <c r="S25" s="50"/>
      <c r="T25" s="51"/>
      <c r="U25" s="50"/>
      <c r="V25" s="51"/>
      <c r="W25" s="50"/>
      <c r="X25" s="51"/>
      <c r="Y25" s="50"/>
      <c r="Z25" s="51"/>
      <c r="AA25" s="50"/>
      <c r="AB25" s="51"/>
      <c r="AC25" s="50"/>
      <c r="AD25" s="51"/>
      <c r="AE25" s="50"/>
      <c r="AF25" s="51"/>
      <c r="AG25" s="50"/>
      <c r="AH25" s="51"/>
      <c r="AI25" s="50"/>
      <c r="AJ25" s="51"/>
    </row>
    <row r="26" spans="1:36" x14ac:dyDescent="0.2">
      <c r="A26" s="44">
        <v>23</v>
      </c>
      <c r="B26" s="44">
        <v>23</v>
      </c>
      <c r="C26" s="87" t="s">
        <v>128</v>
      </c>
      <c r="D26" s="87" t="s">
        <v>279</v>
      </c>
      <c r="E26" s="79" t="s">
        <v>90</v>
      </c>
      <c r="F26" s="47">
        <f>G26+H26</f>
        <v>0</v>
      </c>
      <c r="G26" s="88">
        <f>J26+L26+N26+P26+R26+T26+V26+X26+Z26+AB26+AF26+AD26+AH26+AJ26</f>
        <v>0</v>
      </c>
      <c r="H26" s="49">
        <v>0</v>
      </c>
      <c r="I26" s="188"/>
      <c r="J26" s="51"/>
      <c r="K26" s="50"/>
      <c r="L26" s="51"/>
      <c r="M26" s="188"/>
      <c r="N26" s="51"/>
      <c r="O26" s="188"/>
      <c r="P26" s="51"/>
      <c r="Q26" s="50"/>
      <c r="R26" s="51"/>
      <c r="S26" s="50"/>
      <c r="T26" s="51"/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51"/>
      <c r="AG26" s="50"/>
      <c r="AH26" s="51"/>
      <c r="AI26" s="50"/>
      <c r="AJ26" s="51"/>
    </row>
    <row r="27" spans="1:36" x14ac:dyDescent="0.2">
      <c r="A27" s="44">
        <v>24</v>
      </c>
      <c r="B27" s="44">
        <v>24</v>
      </c>
      <c r="C27" s="87" t="s">
        <v>164</v>
      </c>
      <c r="D27" s="87" t="s">
        <v>216</v>
      </c>
      <c r="E27" s="82" t="s">
        <v>97</v>
      </c>
      <c r="F27" s="47">
        <f>G27+H27</f>
        <v>0</v>
      </c>
      <c r="G27" s="88">
        <f>J27+L27+N27+P27+R27+T27+V27+X27+Z27+AB27+AF27+AD27+AH27+AJ27</f>
        <v>0</v>
      </c>
      <c r="H27" s="49">
        <v>0</v>
      </c>
      <c r="I27" s="188"/>
      <c r="J27" s="51"/>
      <c r="K27" s="50"/>
      <c r="L27" s="51"/>
      <c r="M27" s="188"/>
      <c r="N27" s="51"/>
      <c r="O27" s="188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51"/>
      <c r="AG27" s="50"/>
      <c r="AH27" s="51"/>
      <c r="AI27" s="50"/>
      <c r="AJ27" s="51"/>
    </row>
    <row r="28" spans="1:36" x14ac:dyDescent="0.2">
      <c r="A28" s="44">
        <v>25</v>
      </c>
      <c r="B28" s="44">
        <v>25</v>
      </c>
      <c r="C28" s="87" t="s">
        <v>138</v>
      </c>
      <c r="D28" s="87" t="s">
        <v>223</v>
      </c>
      <c r="E28" s="82" t="s">
        <v>121</v>
      </c>
      <c r="F28" s="47">
        <f>G28+H28</f>
        <v>0</v>
      </c>
      <c r="G28" s="88">
        <f>J28+L28+N28+P28+R28+T28+V28+X28+Z28+AB28+AF28+AD28+AH28+AJ28</f>
        <v>0</v>
      </c>
      <c r="H28" s="49">
        <v>0</v>
      </c>
      <c r="I28" s="50"/>
      <c r="J28" s="51"/>
      <c r="K28" s="50"/>
      <c r="L28" s="51"/>
      <c r="M28" s="188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1"/>
      <c r="AG28" s="50"/>
      <c r="AH28" s="51"/>
      <c r="AI28" s="50"/>
      <c r="AJ28" s="51"/>
    </row>
    <row r="29" spans="1:36" x14ac:dyDescent="0.2">
      <c r="A29" s="44">
        <v>26</v>
      </c>
      <c r="B29" s="44">
        <v>26</v>
      </c>
      <c r="C29" s="44" t="s">
        <v>122</v>
      </c>
      <c r="D29" s="87" t="s">
        <v>218</v>
      </c>
      <c r="E29" s="72" t="s">
        <v>81</v>
      </c>
      <c r="F29" s="47">
        <f>G29+H29</f>
        <v>0</v>
      </c>
      <c r="G29" s="88">
        <f>J29+L29+N29+P29+R29+T29+V29+X29+Z29+AB29+AF29+AD29+AH29+AJ29</f>
        <v>0</v>
      </c>
      <c r="H29" s="49">
        <v>0</v>
      </c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1"/>
    </row>
    <row r="30" spans="1:36" x14ac:dyDescent="0.2">
      <c r="A30" s="44">
        <v>27</v>
      </c>
      <c r="B30" s="44">
        <v>27</v>
      </c>
      <c r="C30" s="87" t="s">
        <v>125</v>
      </c>
      <c r="D30" s="87" t="s">
        <v>193</v>
      </c>
      <c r="E30" s="89" t="s">
        <v>90</v>
      </c>
      <c r="F30" s="47">
        <f>G30+H30</f>
        <v>0</v>
      </c>
      <c r="G30" s="88">
        <f>J30+L30+N30+P30+R30+T30+V30+X30+Z30+AB30+AF30+AD30+AH30+AJ30</f>
        <v>0</v>
      </c>
      <c r="H30" s="49">
        <v>0</v>
      </c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1"/>
    </row>
    <row r="31" spans="1:36" x14ac:dyDescent="0.2">
      <c r="A31" s="44">
        <v>28</v>
      </c>
      <c r="B31" s="44">
        <v>28</v>
      </c>
      <c r="C31" s="91" t="s">
        <v>124</v>
      </c>
      <c r="D31" s="87" t="s">
        <v>208</v>
      </c>
      <c r="E31" s="72" t="s">
        <v>81</v>
      </c>
      <c r="F31" s="47">
        <f>G31+H31</f>
        <v>0</v>
      </c>
      <c r="G31" s="88">
        <f>J31+L31+N31+P31+R31+T31+V31+X31+Z31+AB31+AF31+AD31+AH31+AJ31</f>
        <v>0</v>
      </c>
      <c r="H31" s="49">
        <v>0</v>
      </c>
      <c r="I31" s="50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0"/>
      <c r="AJ31" s="51"/>
    </row>
    <row r="32" spans="1:36" x14ac:dyDescent="0.2">
      <c r="A32" s="44">
        <v>29</v>
      </c>
      <c r="B32" s="44">
        <v>29</v>
      </c>
      <c r="C32" s="87" t="s">
        <v>137</v>
      </c>
      <c r="D32" s="87" t="s">
        <v>222</v>
      </c>
      <c r="E32" s="82" t="s">
        <v>121</v>
      </c>
      <c r="F32" s="47">
        <f>G32+H32</f>
        <v>0</v>
      </c>
      <c r="G32" s="88">
        <f>J32+L32+N32+P32+R32+T32+V32+X32+Z32+AB32+AF32+AD32+AH32+AJ32</f>
        <v>0</v>
      </c>
      <c r="H32" s="49">
        <v>0</v>
      </c>
      <c r="I32" s="50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50"/>
      <c r="AJ32" s="51"/>
    </row>
    <row r="33" spans="1:36" x14ac:dyDescent="0.2">
      <c r="A33" s="44">
        <v>30</v>
      </c>
      <c r="B33" s="44">
        <v>30</v>
      </c>
      <c r="C33" s="87" t="s">
        <v>166</v>
      </c>
      <c r="D33" s="87" t="s">
        <v>217</v>
      </c>
      <c r="E33" s="203" t="s">
        <v>121</v>
      </c>
      <c r="F33" s="47">
        <f>G33+H33</f>
        <v>0</v>
      </c>
      <c r="G33" s="88">
        <f>J33+L33+N33+P33+R33+T33+V33+X33+Z33+AB33+AF33+AD33+AH33+AJ33</f>
        <v>0</v>
      </c>
      <c r="H33" s="49">
        <v>0</v>
      </c>
      <c r="I33" s="50"/>
      <c r="J33" s="51"/>
      <c r="K33" s="50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51"/>
      <c r="AG33" s="50"/>
      <c r="AH33" s="51"/>
      <c r="AI33" s="50"/>
      <c r="AJ33" s="51"/>
    </row>
    <row r="34" spans="1:36" x14ac:dyDescent="0.2">
      <c r="A34" s="44">
        <v>31</v>
      </c>
      <c r="B34" s="44">
        <v>31</v>
      </c>
      <c r="C34" s="87" t="s">
        <v>233</v>
      </c>
      <c r="D34" s="87" t="s">
        <v>317</v>
      </c>
      <c r="E34" s="82" t="s">
        <v>121</v>
      </c>
      <c r="F34" s="47">
        <f>G34+H34</f>
        <v>0</v>
      </c>
      <c r="G34" s="88">
        <f>J34+L34+N34+P34+R34+T34+V34+X34+Z34+AB34+AF34+AD34+AH34+AJ34</f>
        <v>0</v>
      </c>
      <c r="H34" s="49">
        <v>0</v>
      </c>
      <c r="I34" s="50"/>
      <c r="J34" s="51"/>
      <c r="K34" s="50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50"/>
      <c r="AJ34" s="51"/>
    </row>
    <row r="35" spans="1:36" x14ac:dyDescent="0.2">
      <c r="A35" s="44">
        <v>32</v>
      </c>
      <c r="B35" s="44">
        <v>32</v>
      </c>
      <c r="C35" s="44" t="s">
        <v>167</v>
      </c>
      <c r="D35" s="87" t="s">
        <v>207</v>
      </c>
      <c r="E35" s="74" t="s">
        <v>87</v>
      </c>
      <c r="F35" s="47">
        <f>G35+H35</f>
        <v>0</v>
      </c>
      <c r="G35" s="88">
        <f>J35+L35+N35+P35+R35+T35+V35+X35+Z35+AB35+AF35+AD35+AH35+AJ35</f>
        <v>0</v>
      </c>
      <c r="H35" s="49">
        <v>0</v>
      </c>
      <c r="I35" s="50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1"/>
      <c r="Y35" s="50"/>
      <c r="Z35" s="51"/>
      <c r="AA35" s="50"/>
      <c r="AB35" s="51"/>
      <c r="AC35" s="50"/>
      <c r="AD35" s="51"/>
      <c r="AE35" s="50"/>
      <c r="AF35" s="51"/>
      <c r="AG35" s="50"/>
      <c r="AH35" s="51"/>
      <c r="AI35" s="50"/>
      <c r="AJ35" s="51"/>
    </row>
    <row r="36" spans="1:36" x14ac:dyDescent="0.2">
      <c r="A36" s="44">
        <v>33</v>
      </c>
      <c r="B36" s="44">
        <v>33</v>
      </c>
      <c r="C36" s="87" t="s">
        <v>162</v>
      </c>
      <c r="D36" s="87" t="s">
        <v>209</v>
      </c>
      <c r="E36" s="203" t="s">
        <v>121</v>
      </c>
      <c r="F36" s="47">
        <f>G36+H36</f>
        <v>0</v>
      </c>
      <c r="G36" s="88">
        <f>J36+L36+N36+P36+R36+T36+V36+X36+Z36+AB36+AF36+AD36+AH36+AJ36</f>
        <v>0</v>
      </c>
      <c r="H36" s="49">
        <v>0</v>
      </c>
      <c r="I36" s="50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50"/>
      <c r="AJ36" s="51"/>
    </row>
    <row r="37" spans="1:36" x14ac:dyDescent="0.2">
      <c r="A37" s="44">
        <v>34</v>
      </c>
      <c r="B37" s="44">
        <v>34</v>
      </c>
      <c r="C37" s="87" t="s">
        <v>145</v>
      </c>
      <c r="D37" s="87" t="s">
        <v>226</v>
      </c>
      <c r="E37" s="82" t="s">
        <v>121</v>
      </c>
      <c r="F37" s="47">
        <f>G37+H37</f>
        <v>0</v>
      </c>
      <c r="G37" s="88">
        <f>J37+L37+N37+P37+R37+T37+V37+X37+Z37+AB37+AF37+AD37+AH37+AJ37</f>
        <v>0</v>
      </c>
      <c r="H37" s="49">
        <v>0</v>
      </c>
      <c r="I37" s="50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1"/>
      <c r="Y37" s="50"/>
      <c r="Z37" s="51"/>
      <c r="AA37" s="50"/>
      <c r="AB37" s="51"/>
      <c r="AC37" s="50"/>
      <c r="AD37" s="51"/>
      <c r="AE37" s="50"/>
      <c r="AF37" s="51"/>
      <c r="AG37" s="50"/>
      <c r="AH37" s="51"/>
      <c r="AI37" s="50"/>
      <c r="AJ37" s="51"/>
    </row>
    <row r="38" spans="1:36" x14ac:dyDescent="0.2">
      <c r="A38" s="44">
        <v>35</v>
      </c>
      <c r="B38" s="44">
        <v>35</v>
      </c>
      <c r="C38" s="87" t="s">
        <v>127</v>
      </c>
      <c r="D38" s="87" t="s">
        <v>215</v>
      </c>
      <c r="E38" s="82" t="s">
        <v>121</v>
      </c>
      <c r="F38" s="47">
        <f>G38+H38</f>
        <v>0</v>
      </c>
      <c r="G38" s="88">
        <f>J38+L38+N38+P38+R38+T38+V38+X38+Z38+AB38+AF38+AD38+AH38+AJ38</f>
        <v>0</v>
      </c>
      <c r="H38" s="49">
        <v>0</v>
      </c>
      <c r="I38" s="50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1"/>
      <c r="Y38" s="50"/>
      <c r="Z38" s="51"/>
      <c r="AA38" s="50"/>
      <c r="AB38" s="51"/>
      <c r="AC38" s="50"/>
      <c r="AD38" s="51"/>
      <c r="AE38" s="50"/>
      <c r="AF38" s="51"/>
      <c r="AG38" s="50"/>
      <c r="AH38" s="51"/>
      <c r="AI38" s="50"/>
      <c r="AJ38" s="51"/>
    </row>
    <row r="39" spans="1:36" x14ac:dyDescent="0.2">
      <c r="I39">
        <f>COUNTA(I4:I38)</f>
        <v>6</v>
      </c>
      <c r="K39">
        <f>COUNTA(K4:K38)</f>
        <v>9</v>
      </c>
      <c r="M39">
        <f>COUNTA(M4:M38)</f>
        <v>6</v>
      </c>
      <c r="O39">
        <f>COUNTA(O4:O38)</f>
        <v>8</v>
      </c>
      <c r="Q39">
        <f>COUNTA(Q4:Q38)</f>
        <v>8</v>
      </c>
      <c r="S39">
        <f>COUNTA(S4:S38)</f>
        <v>5</v>
      </c>
      <c r="U39">
        <f>COUNTA(U4:U38)</f>
        <v>0</v>
      </c>
      <c r="W39">
        <f>COUNTA(W4:W38)</f>
        <v>0</v>
      </c>
      <c r="Y39">
        <f>COUNTA(Y4:Y38)</f>
        <v>0</v>
      </c>
      <c r="AA39">
        <f>COUNTA(AA4:AA38)</f>
        <v>0</v>
      </c>
      <c r="AC39">
        <f>COUNTA(AC4:AC38)</f>
        <v>0</v>
      </c>
      <c r="AE39">
        <f>COUNTA(AE4:AE38)</f>
        <v>0</v>
      </c>
      <c r="AG39">
        <f>COUNTA(AG4:AG38)</f>
        <v>0</v>
      </c>
      <c r="AI39">
        <f>COUNTA(AI4:AI38)</f>
        <v>0</v>
      </c>
    </row>
    <row r="40" spans="1:36" x14ac:dyDescent="0.2">
      <c r="A40" s="7"/>
      <c r="B40" s="7"/>
      <c r="C40" s="113" t="s">
        <v>243</v>
      </c>
      <c r="D40" s="151"/>
      <c r="E40" s="151"/>
      <c r="F40" s="115">
        <f>SUM(I39:BD39)/F41</f>
        <v>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2">
      <c r="A41" s="7"/>
      <c r="B41" s="7"/>
      <c r="C41" s="113" t="s">
        <v>244</v>
      </c>
      <c r="D41" s="151"/>
      <c r="E41" s="151"/>
      <c r="F41" s="152">
        <f>COUNTIF(I39:AJ39,"&gt;0")</f>
        <v>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2">
      <c r="K42"/>
    </row>
    <row r="43" spans="1:36" x14ac:dyDescent="0.2">
      <c r="K43"/>
    </row>
    <row r="44" spans="1:36" x14ac:dyDescent="0.2">
      <c r="K44" s="92"/>
      <c r="L44" s="9"/>
      <c r="M44" s="9"/>
      <c r="N44" s="93"/>
    </row>
    <row r="45" spans="1:36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5"/>
      <c r="L45" s="9"/>
      <c r="M45" s="9"/>
      <c r="N45" s="93"/>
    </row>
    <row r="46" spans="1:36" x14ac:dyDescent="0.2">
      <c r="A46" s="34" t="s">
        <v>161</v>
      </c>
      <c r="K46" s="92"/>
      <c r="L46" s="9"/>
      <c r="M46" s="9"/>
      <c r="N46" s="9"/>
    </row>
    <row r="49" spans="1:8" x14ac:dyDescent="0.2">
      <c r="C49" s="111" t="s">
        <v>9</v>
      </c>
      <c r="D49" s="111" t="s">
        <v>39</v>
      </c>
      <c r="G49" s="58"/>
      <c r="H49" s="58"/>
    </row>
    <row r="50" spans="1:8" x14ac:dyDescent="0.2">
      <c r="C50" s="104" t="s">
        <v>15</v>
      </c>
      <c r="D50" s="104" t="s">
        <v>41</v>
      </c>
      <c r="G50" s="58"/>
      <c r="H50" s="58"/>
    </row>
    <row r="51" spans="1:8" x14ac:dyDescent="0.2">
      <c r="C51" s="105" t="s">
        <v>19</v>
      </c>
      <c r="D51" s="105" t="s">
        <v>43</v>
      </c>
      <c r="G51" s="58"/>
      <c r="H51" s="58"/>
    </row>
    <row r="52" spans="1:8" x14ac:dyDescent="0.2">
      <c r="C52" s="106" t="s">
        <v>22</v>
      </c>
      <c r="D52" s="106" t="s">
        <v>44</v>
      </c>
      <c r="G52" s="58"/>
      <c r="H52" s="58"/>
    </row>
    <row r="53" spans="1:8" x14ac:dyDescent="0.2">
      <c r="C53" s="107" t="s">
        <v>25</v>
      </c>
      <c r="D53" s="107" t="s">
        <v>48</v>
      </c>
      <c r="G53" s="58"/>
      <c r="H53" s="58"/>
    </row>
    <row r="54" spans="1:8" x14ac:dyDescent="0.2">
      <c r="C54" s="109" t="s">
        <v>28</v>
      </c>
      <c r="D54" s="170" t="s">
        <v>333</v>
      </c>
      <c r="G54" s="58"/>
      <c r="H54" s="58"/>
    </row>
    <row r="55" spans="1:8" x14ac:dyDescent="0.2">
      <c r="C55" s="110" t="s">
        <v>31</v>
      </c>
      <c r="G55" s="58"/>
      <c r="H55" s="58"/>
    </row>
    <row r="56" spans="1:8" x14ac:dyDescent="0.2">
      <c r="G56" s="58"/>
      <c r="H56" s="58"/>
    </row>
    <row r="57" spans="1:8" x14ac:dyDescent="0.2">
      <c r="G57" s="58"/>
      <c r="H57" s="58"/>
    </row>
    <row r="58" spans="1:8" ht="33.75" x14ac:dyDescent="0.2">
      <c r="A58" s="41" t="s">
        <v>53</v>
      </c>
      <c r="B58" s="41" t="s">
        <v>54</v>
      </c>
      <c r="C58" s="42" t="s">
        <v>153</v>
      </c>
      <c r="D58" s="42" t="s">
        <v>169</v>
      </c>
      <c r="E58" s="42" t="s">
        <v>72</v>
      </c>
      <c r="F58" s="42" t="s">
        <v>56</v>
      </c>
      <c r="G58" s="43" t="s">
        <v>364</v>
      </c>
      <c r="H58" s="43" t="s">
        <v>395</v>
      </c>
    </row>
    <row r="59" spans="1:8" x14ac:dyDescent="0.2">
      <c r="A59" s="44">
        <v>1</v>
      </c>
      <c r="B59" s="86">
        <v>1</v>
      </c>
      <c r="C59" s="87" t="s">
        <v>73</v>
      </c>
      <c r="D59" s="87" t="s">
        <v>173</v>
      </c>
      <c r="E59" s="65" t="s">
        <v>404</v>
      </c>
      <c r="F59" s="47">
        <v>960</v>
      </c>
      <c r="G59" s="88">
        <v>680</v>
      </c>
      <c r="H59" s="49">
        <f>G59/2</f>
        <v>340</v>
      </c>
    </row>
    <row r="60" spans="1:8" x14ac:dyDescent="0.2">
      <c r="A60" s="44">
        <v>2</v>
      </c>
      <c r="B60" s="86">
        <v>2</v>
      </c>
      <c r="C60" s="44" t="s">
        <v>235</v>
      </c>
      <c r="D60" s="87" t="s">
        <v>274</v>
      </c>
      <c r="E60" s="77" t="s">
        <v>404</v>
      </c>
      <c r="F60" s="47">
        <v>815</v>
      </c>
      <c r="G60" s="88">
        <v>606</v>
      </c>
      <c r="H60" s="49">
        <f t="shared" ref="H60:H93" si="0">G60/2</f>
        <v>303</v>
      </c>
    </row>
    <row r="61" spans="1:8" x14ac:dyDescent="0.2">
      <c r="A61" s="44">
        <v>3</v>
      </c>
      <c r="B61" s="86">
        <v>5</v>
      </c>
      <c r="C61" s="87" t="s">
        <v>82</v>
      </c>
      <c r="D61" s="87" t="s">
        <v>171</v>
      </c>
      <c r="E61" s="74" t="s">
        <v>83</v>
      </c>
      <c r="F61" s="47">
        <v>765</v>
      </c>
      <c r="G61" s="88">
        <v>560</v>
      </c>
      <c r="H61" s="49">
        <f t="shared" si="0"/>
        <v>280</v>
      </c>
    </row>
    <row r="62" spans="1:8" x14ac:dyDescent="0.2">
      <c r="A62" s="44">
        <v>4</v>
      </c>
      <c r="B62" s="86">
        <v>3</v>
      </c>
      <c r="C62" s="87" t="s">
        <v>96</v>
      </c>
      <c r="D62" s="87" t="s">
        <v>187</v>
      </c>
      <c r="E62" s="73" t="s">
        <v>97</v>
      </c>
      <c r="F62" s="47">
        <v>702</v>
      </c>
      <c r="G62" s="88">
        <v>380</v>
      </c>
      <c r="H62" s="49">
        <f t="shared" si="0"/>
        <v>190</v>
      </c>
    </row>
    <row r="63" spans="1:8" x14ac:dyDescent="0.2">
      <c r="A63" s="44">
        <v>5</v>
      </c>
      <c r="B63" s="86">
        <v>4</v>
      </c>
      <c r="C63" s="44" t="s">
        <v>98</v>
      </c>
      <c r="D63" s="87" t="s">
        <v>181</v>
      </c>
      <c r="E63" s="89" t="s">
        <v>87</v>
      </c>
      <c r="F63" s="47">
        <v>692.5</v>
      </c>
      <c r="G63" s="88">
        <v>604</v>
      </c>
      <c r="H63" s="49">
        <f t="shared" si="0"/>
        <v>302</v>
      </c>
    </row>
    <row r="64" spans="1:8" x14ac:dyDescent="0.2">
      <c r="A64" s="44">
        <v>6</v>
      </c>
      <c r="B64" s="86">
        <v>6</v>
      </c>
      <c r="C64" s="90" t="s">
        <v>113</v>
      </c>
      <c r="D64" s="87" t="s">
        <v>198</v>
      </c>
      <c r="E64" s="77" t="s">
        <v>97</v>
      </c>
      <c r="F64" s="47">
        <v>448</v>
      </c>
      <c r="G64" s="88">
        <v>319</v>
      </c>
      <c r="H64" s="49">
        <f t="shared" si="0"/>
        <v>159.5</v>
      </c>
    </row>
    <row r="65" spans="1:8" x14ac:dyDescent="0.2">
      <c r="A65" s="44">
        <v>7</v>
      </c>
      <c r="B65" s="86">
        <v>7</v>
      </c>
      <c r="C65" s="87" t="s">
        <v>165</v>
      </c>
      <c r="D65" s="87" t="s">
        <v>212</v>
      </c>
      <c r="E65" s="74" t="s">
        <v>404</v>
      </c>
      <c r="F65" s="47">
        <v>410</v>
      </c>
      <c r="G65" s="88">
        <v>294</v>
      </c>
      <c r="H65" s="49">
        <f t="shared" si="0"/>
        <v>147</v>
      </c>
    </row>
    <row r="66" spans="1:8" x14ac:dyDescent="0.2">
      <c r="A66" s="44">
        <v>8</v>
      </c>
      <c r="B66" s="86">
        <v>10</v>
      </c>
      <c r="C66" s="44" t="s">
        <v>234</v>
      </c>
      <c r="D66" s="87" t="s">
        <v>273</v>
      </c>
      <c r="E66" s="89" t="s">
        <v>404</v>
      </c>
      <c r="F66" s="47">
        <v>375</v>
      </c>
      <c r="G66" s="88">
        <v>330</v>
      </c>
      <c r="H66" s="49">
        <f t="shared" si="0"/>
        <v>165</v>
      </c>
    </row>
    <row r="67" spans="1:8" x14ac:dyDescent="0.2">
      <c r="A67" s="44">
        <v>9</v>
      </c>
      <c r="B67" s="86">
        <v>8</v>
      </c>
      <c r="C67" s="44" t="s">
        <v>92</v>
      </c>
      <c r="D67" s="87" t="s">
        <v>189</v>
      </c>
      <c r="E67" s="89" t="s">
        <v>81</v>
      </c>
      <c r="F67" s="47">
        <v>354</v>
      </c>
      <c r="G67" s="88">
        <v>244</v>
      </c>
      <c r="H67" s="49">
        <f t="shared" si="0"/>
        <v>122</v>
      </c>
    </row>
    <row r="68" spans="1:8" x14ac:dyDescent="0.2">
      <c r="A68" s="44">
        <v>10</v>
      </c>
      <c r="B68" s="86">
        <v>9</v>
      </c>
      <c r="C68" s="44" t="s">
        <v>89</v>
      </c>
      <c r="D68" s="87" t="s">
        <v>182</v>
      </c>
      <c r="E68" s="77" t="s">
        <v>404</v>
      </c>
      <c r="F68" s="47">
        <v>351</v>
      </c>
      <c r="G68" s="88">
        <v>202</v>
      </c>
      <c r="H68" s="49">
        <f t="shared" si="0"/>
        <v>101</v>
      </c>
    </row>
    <row r="69" spans="1:8" x14ac:dyDescent="0.2">
      <c r="A69" s="44">
        <v>11</v>
      </c>
      <c r="B69" s="86">
        <v>11</v>
      </c>
      <c r="C69" s="44" t="s">
        <v>108</v>
      </c>
      <c r="D69" s="87" t="s">
        <v>196</v>
      </c>
      <c r="E69" s="81" t="s">
        <v>87</v>
      </c>
      <c r="F69" s="47">
        <v>229.5</v>
      </c>
      <c r="G69" s="88">
        <v>146</v>
      </c>
      <c r="H69" s="49">
        <f t="shared" si="0"/>
        <v>73</v>
      </c>
    </row>
    <row r="70" spans="1:8" x14ac:dyDescent="0.2">
      <c r="A70" s="44">
        <v>12</v>
      </c>
      <c r="B70" s="86">
        <v>12</v>
      </c>
      <c r="C70" s="87" t="s">
        <v>247</v>
      </c>
      <c r="D70" s="87" t="s">
        <v>275</v>
      </c>
      <c r="E70" s="79" t="s">
        <v>87</v>
      </c>
      <c r="F70" s="47">
        <v>188</v>
      </c>
      <c r="G70" s="88">
        <v>112</v>
      </c>
      <c r="H70" s="49">
        <f t="shared" si="0"/>
        <v>56</v>
      </c>
    </row>
    <row r="71" spans="1:8" x14ac:dyDescent="0.2">
      <c r="A71" s="44">
        <v>13</v>
      </c>
      <c r="B71" s="86">
        <v>14</v>
      </c>
      <c r="C71" s="87" t="s">
        <v>116</v>
      </c>
      <c r="D71" s="87" t="s">
        <v>201</v>
      </c>
      <c r="E71" s="74" t="s">
        <v>81</v>
      </c>
      <c r="F71" s="47">
        <v>114</v>
      </c>
      <c r="G71" s="88">
        <v>114</v>
      </c>
      <c r="H71" s="49">
        <f t="shared" si="0"/>
        <v>57</v>
      </c>
    </row>
    <row r="72" spans="1:8" x14ac:dyDescent="0.2">
      <c r="A72" s="44">
        <v>14</v>
      </c>
      <c r="B72" s="86">
        <v>13</v>
      </c>
      <c r="C72" s="44" t="s">
        <v>99</v>
      </c>
      <c r="D72" s="87" t="s">
        <v>190</v>
      </c>
      <c r="E72" s="89" t="s">
        <v>121</v>
      </c>
      <c r="F72" s="47">
        <v>101</v>
      </c>
      <c r="G72" s="88">
        <v>82</v>
      </c>
      <c r="H72" s="49">
        <f t="shared" si="0"/>
        <v>41</v>
      </c>
    </row>
    <row r="73" spans="1:8" x14ac:dyDescent="0.2">
      <c r="A73" s="44">
        <v>15</v>
      </c>
      <c r="B73" s="86">
        <v>15</v>
      </c>
      <c r="C73" s="87" t="s">
        <v>132</v>
      </c>
      <c r="D73" s="87" t="s">
        <v>194</v>
      </c>
      <c r="E73" s="72" t="s">
        <v>90</v>
      </c>
      <c r="F73" s="47">
        <v>66</v>
      </c>
      <c r="G73" s="88">
        <v>36</v>
      </c>
      <c r="H73" s="49">
        <f t="shared" si="0"/>
        <v>18</v>
      </c>
    </row>
    <row r="74" spans="1:8" x14ac:dyDescent="0.2">
      <c r="A74" s="44">
        <v>16</v>
      </c>
      <c r="B74" s="86">
        <v>18</v>
      </c>
      <c r="C74" s="44" t="s">
        <v>371</v>
      </c>
      <c r="D74" s="87" t="s">
        <v>379</v>
      </c>
      <c r="E74" s="72" t="s">
        <v>121</v>
      </c>
      <c r="F74" s="47">
        <v>46</v>
      </c>
      <c r="G74" s="88">
        <v>46</v>
      </c>
      <c r="H74" s="49">
        <f t="shared" si="0"/>
        <v>23</v>
      </c>
    </row>
    <row r="75" spans="1:8" x14ac:dyDescent="0.2">
      <c r="A75" s="44">
        <v>17</v>
      </c>
      <c r="B75" s="86">
        <v>16</v>
      </c>
      <c r="C75" s="87" t="s">
        <v>111</v>
      </c>
      <c r="D75" s="87" t="s">
        <v>205</v>
      </c>
      <c r="E75" s="108" t="s">
        <v>112</v>
      </c>
      <c r="F75" s="47">
        <v>32</v>
      </c>
      <c r="G75" s="88">
        <v>32</v>
      </c>
      <c r="H75" s="49">
        <f t="shared" si="0"/>
        <v>16</v>
      </c>
    </row>
    <row r="76" spans="1:8" x14ac:dyDescent="0.2">
      <c r="A76" s="44">
        <v>18</v>
      </c>
      <c r="B76" s="86">
        <v>17</v>
      </c>
      <c r="C76" s="87" t="s">
        <v>154</v>
      </c>
      <c r="D76" s="87" t="s">
        <v>283</v>
      </c>
      <c r="E76" s="89" t="s">
        <v>121</v>
      </c>
      <c r="F76" s="47">
        <v>30</v>
      </c>
      <c r="G76" s="88">
        <v>30</v>
      </c>
      <c r="H76" s="49">
        <f t="shared" si="0"/>
        <v>15</v>
      </c>
    </row>
    <row r="77" spans="1:8" x14ac:dyDescent="0.2">
      <c r="A77" s="44">
        <v>19</v>
      </c>
      <c r="B77" s="86">
        <v>19</v>
      </c>
      <c r="C77" s="44" t="s">
        <v>331</v>
      </c>
      <c r="D77" s="87" t="s">
        <v>330</v>
      </c>
      <c r="E77" s="89" t="s">
        <v>404</v>
      </c>
      <c r="F77" s="47">
        <v>10</v>
      </c>
      <c r="G77" s="88">
        <v>0</v>
      </c>
      <c r="H77" s="49">
        <f t="shared" si="0"/>
        <v>0</v>
      </c>
    </row>
    <row r="78" spans="1:8" x14ac:dyDescent="0.2">
      <c r="A78" s="44">
        <v>20</v>
      </c>
      <c r="B78" s="86">
        <v>20</v>
      </c>
      <c r="C78" s="91" t="s">
        <v>109</v>
      </c>
      <c r="D78" s="87" t="s">
        <v>200</v>
      </c>
      <c r="E78" s="72" t="s">
        <v>104</v>
      </c>
      <c r="F78" s="47">
        <v>8</v>
      </c>
      <c r="G78" s="88">
        <v>0</v>
      </c>
      <c r="H78" s="49">
        <f t="shared" si="0"/>
        <v>0</v>
      </c>
    </row>
    <row r="79" spans="1:8" x14ac:dyDescent="0.2">
      <c r="A79" s="44">
        <v>21</v>
      </c>
      <c r="B79" s="86">
        <v>21</v>
      </c>
      <c r="C79" s="87" t="s">
        <v>114</v>
      </c>
      <c r="D79" s="87" t="s">
        <v>197</v>
      </c>
      <c r="E79" s="82" t="s">
        <v>81</v>
      </c>
      <c r="F79" s="47">
        <v>0</v>
      </c>
      <c r="G79" s="88">
        <v>0</v>
      </c>
      <c r="H79" s="49">
        <f t="shared" si="0"/>
        <v>0</v>
      </c>
    </row>
    <row r="80" spans="1:8" x14ac:dyDescent="0.2">
      <c r="A80" s="44">
        <v>22</v>
      </c>
      <c r="B80" s="86">
        <v>22</v>
      </c>
      <c r="C80" s="87" t="s">
        <v>91</v>
      </c>
      <c r="D80" s="87" t="s">
        <v>184</v>
      </c>
      <c r="E80" s="82" t="s">
        <v>90</v>
      </c>
      <c r="F80" s="47">
        <v>0</v>
      </c>
      <c r="G80" s="88">
        <v>0</v>
      </c>
      <c r="H80" s="49">
        <f t="shared" si="0"/>
        <v>0</v>
      </c>
    </row>
    <row r="81" spans="1:8" x14ac:dyDescent="0.2">
      <c r="A81" s="44">
        <v>23</v>
      </c>
      <c r="B81" s="86">
        <v>23</v>
      </c>
      <c r="C81" s="87" t="s">
        <v>128</v>
      </c>
      <c r="D81" s="87" t="s">
        <v>279</v>
      </c>
      <c r="E81" s="80" t="s">
        <v>90</v>
      </c>
      <c r="F81" s="47">
        <v>0</v>
      </c>
      <c r="G81" s="88">
        <v>0</v>
      </c>
      <c r="H81" s="49">
        <f t="shared" si="0"/>
        <v>0</v>
      </c>
    </row>
    <row r="82" spans="1:8" x14ac:dyDescent="0.2">
      <c r="A82" s="44">
        <v>24</v>
      </c>
      <c r="B82" s="86">
        <v>24</v>
      </c>
      <c r="C82" s="87" t="s">
        <v>164</v>
      </c>
      <c r="D82" s="87" t="s">
        <v>216</v>
      </c>
      <c r="E82" s="82" t="s">
        <v>97</v>
      </c>
      <c r="F82" s="47">
        <v>0</v>
      </c>
      <c r="G82" s="88">
        <v>0</v>
      </c>
      <c r="H82" s="49">
        <f t="shared" si="0"/>
        <v>0</v>
      </c>
    </row>
    <row r="83" spans="1:8" x14ac:dyDescent="0.2">
      <c r="A83" s="44">
        <v>25</v>
      </c>
      <c r="B83" s="86">
        <v>25</v>
      </c>
      <c r="C83" s="87" t="s">
        <v>138</v>
      </c>
      <c r="D83" s="87" t="s">
        <v>223</v>
      </c>
      <c r="E83" s="82" t="s">
        <v>121</v>
      </c>
      <c r="F83" s="47">
        <v>0</v>
      </c>
      <c r="G83" s="88">
        <v>0</v>
      </c>
      <c r="H83" s="49">
        <f t="shared" si="0"/>
        <v>0</v>
      </c>
    </row>
    <row r="84" spans="1:8" x14ac:dyDescent="0.2">
      <c r="A84" s="44">
        <v>26</v>
      </c>
      <c r="B84" s="86">
        <v>26</v>
      </c>
      <c r="C84" s="44" t="s">
        <v>122</v>
      </c>
      <c r="D84" s="87" t="s">
        <v>218</v>
      </c>
      <c r="E84" s="74" t="s">
        <v>81</v>
      </c>
      <c r="F84" s="47">
        <v>0</v>
      </c>
      <c r="G84" s="88">
        <v>0</v>
      </c>
      <c r="H84" s="49">
        <f t="shared" si="0"/>
        <v>0</v>
      </c>
    </row>
    <row r="85" spans="1:8" x14ac:dyDescent="0.2">
      <c r="A85" s="44">
        <v>27</v>
      </c>
      <c r="B85" s="86">
        <v>27</v>
      </c>
      <c r="C85" s="87" t="s">
        <v>125</v>
      </c>
      <c r="D85" s="87" t="s">
        <v>193</v>
      </c>
      <c r="E85" s="108" t="s">
        <v>90</v>
      </c>
      <c r="F85" s="47">
        <v>0</v>
      </c>
      <c r="G85" s="88">
        <v>0</v>
      </c>
      <c r="H85" s="49">
        <f t="shared" si="0"/>
        <v>0</v>
      </c>
    </row>
    <row r="86" spans="1:8" x14ac:dyDescent="0.2">
      <c r="A86" s="44">
        <v>28</v>
      </c>
      <c r="B86" s="86">
        <v>28</v>
      </c>
      <c r="C86" s="87" t="s">
        <v>124</v>
      </c>
      <c r="D86" s="87" t="s">
        <v>208</v>
      </c>
      <c r="E86" s="108" t="s">
        <v>81</v>
      </c>
      <c r="F86" s="47">
        <v>0</v>
      </c>
      <c r="G86" s="88">
        <v>0</v>
      </c>
      <c r="H86" s="49">
        <f t="shared" si="0"/>
        <v>0</v>
      </c>
    </row>
    <row r="87" spans="1:8" x14ac:dyDescent="0.2">
      <c r="A87" s="44">
        <v>29</v>
      </c>
      <c r="B87" s="86">
        <v>29</v>
      </c>
      <c r="C87" s="87" t="s">
        <v>137</v>
      </c>
      <c r="D87" s="87" t="s">
        <v>222</v>
      </c>
      <c r="E87" s="82" t="s">
        <v>121</v>
      </c>
      <c r="F87" s="47">
        <v>0</v>
      </c>
      <c r="G87" s="88">
        <v>0</v>
      </c>
      <c r="H87" s="49">
        <f t="shared" si="0"/>
        <v>0</v>
      </c>
    </row>
    <row r="88" spans="1:8" x14ac:dyDescent="0.2">
      <c r="A88" s="44">
        <v>30</v>
      </c>
      <c r="B88" s="86">
        <v>30</v>
      </c>
      <c r="C88" s="87" t="s">
        <v>166</v>
      </c>
      <c r="D88" s="87" t="s">
        <v>217</v>
      </c>
      <c r="E88" s="82" t="s">
        <v>121</v>
      </c>
      <c r="F88" s="47">
        <v>0</v>
      </c>
      <c r="G88" s="88">
        <v>0</v>
      </c>
      <c r="H88" s="49">
        <f t="shared" si="0"/>
        <v>0</v>
      </c>
    </row>
    <row r="89" spans="1:8" x14ac:dyDescent="0.2">
      <c r="A89" s="44">
        <v>31</v>
      </c>
      <c r="B89" s="86">
        <v>31</v>
      </c>
      <c r="C89" s="87" t="s">
        <v>233</v>
      </c>
      <c r="D89" s="87" t="s">
        <v>317</v>
      </c>
      <c r="E89" s="108" t="s">
        <v>121</v>
      </c>
      <c r="F89" s="47">
        <v>0</v>
      </c>
      <c r="G89" s="88">
        <v>0</v>
      </c>
      <c r="H89" s="49">
        <f t="shared" si="0"/>
        <v>0</v>
      </c>
    </row>
    <row r="90" spans="1:8" x14ac:dyDescent="0.2">
      <c r="A90" s="228">
        <v>32</v>
      </c>
      <c r="B90" s="250">
        <v>32</v>
      </c>
      <c r="C90" s="251" t="s">
        <v>167</v>
      </c>
      <c r="D90" s="251" t="s">
        <v>207</v>
      </c>
      <c r="E90" s="252" t="s">
        <v>87</v>
      </c>
      <c r="F90" s="155">
        <v>0</v>
      </c>
      <c r="G90" s="253">
        <v>0</v>
      </c>
      <c r="H90" s="157">
        <f t="shared" si="0"/>
        <v>0</v>
      </c>
    </row>
    <row r="91" spans="1:8" x14ac:dyDescent="0.2">
      <c r="A91" s="162">
        <v>33</v>
      </c>
      <c r="B91" s="254">
        <v>33</v>
      </c>
      <c r="C91" s="162" t="s">
        <v>162</v>
      </c>
      <c r="D91" s="162" t="s">
        <v>209</v>
      </c>
      <c r="E91" s="82" t="s">
        <v>121</v>
      </c>
      <c r="F91" s="47">
        <v>0</v>
      </c>
      <c r="G91" s="255">
        <v>0</v>
      </c>
      <c r="H91" s="256">
        <f t="shared" si="0"/>
        <v>0</v>
      </c>
    </row>
    <row r="92" spans="1:8" x14ac:dyDescent="0.2">
      <c r="A92" s="162">
        <v>34</v>
      </c>
      <c r="B92" s="254">
        <v>34</v>
      </c>
      <c r="C92" s="162" t="s">
        <v>145</v>
      </c>
      <c r="D92" s="162" t="s">
        <v>226</v>
      </c>
      <c r="E92" s="82" t="s">
        <v>121</v>
      </c>
      <c r="F92" s="47">
        <v>0</v>
      </c>
      <c r="G92" s="255">
        <v>0</v>
      </c>
      <c r="H92" s="256">
        <f t="shared" si="0"/>
        <v>0</v>
      </c>
    </row>
    <row r="93" spans="1:8" x14ac:dyDescent="0.2">
      <c r="A93" s="162">
        <v>35</v>
      </c>
      <c r="B93" s="254">
        <v>35</v>
      </c>
      <c r="C93" s="162" t="s">
        <v>127</v>
      </c>
      <c r="D93" s="162" t="s">
        <v>215</v>
      </c>
      <c r="E93" s="82" t="s">
        <v>121</v>
      </c>
      <c r="F93" s="47">
        <v>0</v>
      </c>
      <c r="G93" s="255">
        <v>0</v>
      </c>
      <c r="H93" s="256">
        <f t="shared" si="0"/>
        <v>0</v>
      </c>
    </row>
    <row r="94" spans="1:8" x14ac:dyDescent="0.2">
      <c r="G94" s="58"/>
      <c r="H94" s="58"/>
    </row>
    <row r="95" spans="1:8" x14ac:dyDescent="0.2">
      <c r="G95" s="58"/>
      <c r="H95" s="58"/>
    </row>
    <row r="96" spans="1:8" x14ac:dyDescent="0.2">
      <c r="G96" s="58"/>
      <c r="H96" s="58"/>
    </row>
    <row r="97" spans="7:8" x14ac:dyDescent="0.2">
      <c r="G97" s="58"/>
      <c r="H97" s="58"/>
    </row>
    <row r="98" spans="7:8" x14ac:dyDescent="0.2">
      <c r="G98" s="58"/>
      <c r="H98" s="58"/>
    </row>
    <row r="99" spans="7:8" x14ac:dyDescent="0.2">
      <c r="G99" s="58"/>
      <c r="H99" s="58"/>
    </row>
    <row r="100" spans="7:8" x14ac:dyDescent="0.2">
      <c r="G100" s="58"/>
      <c r="H100" s="58"/>
    </row>
    <row r="101" spans="7:8" x14ac:dyDescent="0.2">
      <c r="G101" s="58"/>
      <c r="H101" s="58"/>
    </row>
    <row r="102" spans="7:8" x14ac:dyDescent="0.2">
      <c r="G102" s="58"/>
      <c r="H102" s="58"/>
    </row>
    <row r="103" spans="7:8" x14ac:dyDescent="0.2">
      <c r="G103" s="58"/>
      <c r="H103" s="58"/>
    </row>
    <row r="104" spans="7:8" x14ac:dyDescent="0.2">
      <c r="G104" s="58"/>
      <c r="H104" s="58"/>
    </row>
    <row r="105" spans="7:8" x14ac:dyDescent="0.2">
      <c r="G105" s="58"/>
      <c r="H105" s="58"/>
    </row>
    <row r="106" spans="7:8" x14ac:dyDescent="0.2">
      <c r="G106" s="58"/>
      <c r="H106" s="58"/>
    </row>
    <row r="107" spans="7:8" x14ac:dyDescent="0.2">
      <c r="G107" s="58"/>
      <c r="H107" s="58"/>
    </row>
    <row r="108" spans="7:8" x14ac:dyDescent="0.2">
      <c r="G108" s="58"/>
      <c r="H108" s="58"/>
    </row>
    <row r="109" spans="7:8" x14ac:dyDescent="0.2">
      <c r="G109" s="58"/>
      <c r="H109" s="58"/>
    </row>
    <row r="110" spans="7:8" x14ac:dyDescent="0.2">
      <c r="G110" s="58"/>
      <c r="H110" s="58"/>
    </row>
    <row r="111" spans="7:8" x14ac:dyDescent="0.2">
      <c r="G111" s="58"/>
      <c r="H111" s="58"/>
    </row>
    <row r="112" spans="7:8" x14ac:dyDescent="0.2">
      <c r="G112" s="58"/>
      <c r="H112" s="58"/>
    </row>
    <row r="113" spans="7:8" x14ac:dyDescent="0.2">
      <c r="G113" s="58"/>
      <c r="H113" s="58"/>
    </row>
    <row r="114" spans="7:8" x14ac:dyDescent="0.2">
      <c r="G114" s="58"/>
      <c r="H114" s="58"/>
    </row>
    <row r="115" spans="7:8" x14ac:dyDescent="0.2">
      <c r="G115" s="58"/>
      <c r="H115" s="58"/>
    </row>
    <row r="116" spans="7:8" x14ac:dyDescent="0.2">
      <c r="G116" s="58"/>
      <c r="H116" s="58"/>
    </row>
    <row r="117" spans="7:8" x14ac:dyDescent="0.2">
      <c r="G117" s="58"/>
      <c r="H117" s="58"/>
    </row>
    <row r="118" spans="7:8" x14ac:dyDescent="0.2">
      <c r="G118" s="58"/>
      <c r="H118" s="58"/>
    </row>
    <row r="119" spans="7:8" x14ac:dyDescent="0.2">
      <c r="G119" s="58"/>
      <c r="H119" s="58"/>
    </row>
    <row r="120" spans="7:8" x14ac:dyDescent="0.2">
      <c r="G120" s="58"/>
      <c r="H120" s="58"/>
    </row>
    <row r="121" spans="7:8" x14ac:dyDescent="0.2">
      <c r="G121" s="58"/>
      <c r="H121" s="58"/>
    </row>
    <row r="122" spans="7:8" x14ac:dyDescent="0.2">
      <c r="G122" s="58"/>
      <c r="H122" s="58"/>
    </row>
    <row r="123" spans="7:8" x14ac:dyDescent="0.2">
      <c r="G123" s="58"/>
      <c r="H123" s="58"/>
    </row>
    <row r="124" spans="7:8" x14ac:dyDescent="0.2">
      <c r="G124" s="58"/>
      <c r="H124" s="58"/>
    </row>
    <row r="125" spans="7:8" x14ac:dyDescent="0.2">
      <c r="G125" s="58"/>
      <c r="H125" s="58"/>
    </row>
    <row r="126" spans="7:8" x14ac:dyDescent="0.2">
      <c r="G126" s="58"/>
      <c r="H126" s="58"/>
    </row>
    <row r="127" spans="7:8" x14ac:dyDescent="0.2">
      <c r="G127" s="58"/>
      <c r="H127" s="58"/>
    </row>
    <row r="128" spans="7:8" x14ac:dyDescent="0.2">
      <c r="G128" s="58"/>
      <c r="H128" s="58"/>
    </row>
    <row r="129" spans="7:8" x14ac:dyDescent="0.2">
      <c r="G129" s="58"/>
      <c r="H129" s="58"/>
    </row>
    <row r="130" spans="7:8" x14ac:dyDescent="0.2">
      <c r="G130" s="58"/>
      <c r="H130" s="58"/>
    </row>
    <row r="131" spans="7:8" x14ac:dyDescent="0.2">
      <c r="G131" s="58"/>
      <c r="H131" s="58"/>
    </row>
    <row r="132" spans="7:8" x14ac:dyDescent="0.2">
      <c r="G132" s="58"/>
      <c r="H132" s="58"/>
    </row>
    <row r="133" spans="7:8" x14ac:dyDescent="0.2">
      <c r="G133" s="58"/>
      <c r="H133" s="58"/>
    </row>
  </sheetData>
  <sheetProtection selectLockedCells="1" selectUnlockedCells="1"/>
  <mergeCells count="15">
    <mergeCell ref="A1:H2"/>
    <mergeCell ref="I3:J3"/>
    <mergeCell ref="K3:L3"/>
    <mergeCell ref="M3:N3"/>
    <mergeCell ref="O3:P3"/>
    <mergeCell ref="Q3:R3"/>
    <mergeCell ref="AI3:AJ3"/>
    <mergeCell ref="S3:T3"/>
    <mergeCell ref="U3:V3"/>
    <mergeCell ref="W3:X3"/>
    <mergeCell ref="Y3:Z3"/>
    <mergeCell ref="AA3:AB3"/>
    <mergeCell ref="AE3:AF3"/>
    <mergeCell ref="AG3:AH3"/>
    <mergeCell ref="AC3:AD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="90" zoomScaleNormal="90" workbookViewId="0">
      <selection activeCell="G27" sqref="G27"/>
    </sheetView>
  </sheetViews>
  <sheetFormatPr defaultRowHeight="12.75" x14ac:dyDescent="0.2"/>
  <cols>
    <col min="1" max="1" width="4.42578125" customWidth="1"/>
    <col min="2" max="2" width="4.42578125" style="36" customWidth="1"/>
    <col min="3" max="3" width="19.28515625" customWidth="1"/>
    <col min="4" max="4" width="9.7109375" bestFit="1" customWidth="1"/>
    <col min="5" max="5" width="7.85546875" customWidth="1"/>
    <col min="6" max="6" width="7.42578125" customWidth="1"/>
    <col min="7" max="8" width="6.7109375" customWidth="1"/>
    <col min="9" max="12" width="6.28515625" customWidth="1"/>
    <col min="13" max="13" width="8.5703125" bestFit="1" customWidth="1"/>
    <col min="14" max="16" width="6.28515625" customWidth="1"/>
  </cols>
  <sheetData>
    <row r="1" spans="1:24" ht="15.75" customHeight="1" x14ac:dyDescent="0.2">
      <c r="A1" s="283" t="s">
        <v>155</v>
      </c>
      <c r="B1" s="283"/>
      <c r="C1" s="283"/>
      <c r="D1" s="283"/>
      <c r="E1" s="283"/>
      <c r="F1" s="283"/>
      <c r="G1" s="283"/>
      <c r="H1" s="28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</row>
    <row r="2" spans="1:24" ht="15.75" customHeight="1" x14ac:dyDescent="0.2">
      <c r="A2" s="283"/>
      <c r="B2" s="283"/>
      <c r="C2" s="283"/>
      <c r="D2" s="283"/>
      <c r="E2" s="283"/>
      <c r="F2" s="283"/>
      <c r="G2" s="283"/>
      <c r="H2" s="283"/>
      <c r="I2" s="38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38"/>
      <c r="V2" s="39"/>
      <c r="W2" s="38"/>
      <c r="X2" s="39"/>
    </row>
    <row r="3" spans="1:24" ht="33.75" x14ac:dyDescent="0.2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</row>
    <row r="4" spans="1:24" ht="12.75" customHeight="1" x14ac:dyDescent="0.2">
      <c r="A4" s="195">
        <v>1</v>
      </c>
      <c r="B4" s="197">
        <v>1</v>
      </c>
      <c r="C4" s="44" t="s">
        <v>323</v>
      </c>
      <c r="D4" s="112" t="s">
        <v>322</v>
      </c>
      <c r="E4" s="196" t="s">
        <v>87</v>
      </c>
      <c r="F4" s="47">
        <f t="shared" ref="F4:F17" si="0">G4+H4</f>
        <v>120</v>
      </c>
      <c r="G4" s="94">
        <f t="shared" ref="G4:G17" si="1">J4+L4+N4+P4+T4+X4+V4+R4</f>
        <v>0</v>
      </c>
      <c r="H4" s="95">
        <v>120</v>
      </c>
      <c r="I4" s="205"/>
      <c r="J4" s="51"/>
      <c r="K4" s="205"/>
      <c r="L4" s="51"/>
      <c r="M4" s="96"/>
      <c r="N4" s="51"/>
      <c r="O4" s="96"/>
      <c r="P4" s="51"/>
      <c r="Q4" s="96"/>
      <c r="R4" s="51"/>
      <c r="S4" s="96"/>
      <c r="T4" s="51"/>
      <c r="U4" s="96"/>
      <c r="V4" s="51"/>
      <c r="W4" s="96"/>
      <c r="X4" s="51"/>
    </row>
    <row r="5" spans="1:24" x14ac:dyDescent="0.2">
      <c r="A5" s="195">
        <v>2</v>
      </c>
      <c r="B5" s="197">
        <v>2</v>
      </c>
      <c r="C5" s="44" t="s">
        <v>370</v>
      </c>
      <c r="D5" s="112" t="s">
        <v>366</v>
      </c>
      <c r="E5" s="78" t="s">
        <v>304</v>
      </c>
      <c r="F5" s="47">
        <f t="shared" si="0"/>
        <v>120</v>
      </c>
      <c r="G5" s="94">
        <f t="shared" si="1"/>
        <v>0</v>
      </c>
      <c r="H5" s="95">
        <v>120</v>
      </c>
      <c r="I5" s="188"/>
      <c r="J5" s="51"/>
      <c r="K5" s="205"/>
      <c r="L5" s="51"/>
      <c r="M5" s="96"/>
      <c r="N5" s="51"/>
      <c r="O5" s="96"/>
      <c r="P5" s="51"/>
      <c r="Q5" s="96"/>
      <c r="R5" s="51"/>
      <c r="S5" s="96"/>
      <c r="T5" s="51"/>
      <c r="U5" s="96"/>
      <c r="V5" s="51"/>
      <c r="W5" s="96"/>
      <c r="X5" s="51"/>
    </row>
    <row r="6" spans="1:24" x14ac:dyDescent="0.2">
      <c r="A6" s="195">
        <v>3</v>
      </c>
      <c r="B6" s="197">
        <v>4</v>
      </c>
      <c r="C6" s="44" t="s">
        <v>265</v>
      </c>
      <c r="D6" s="112" t="s">
        <v>301</v>
      </c>
      <c r="E6" s="78" t="s">
        <v>304</v>
      </c>
      <c r="F6" s="47">
        <f t="shared" si="0"/>
        <v>85.5</v>
      </c>
      <c r="G6" s="94">
        <f t="shared" si="1"/>
        <v>0</v>
      </c>
      <c r="H6" s="95">
        <v>85.5</v>
      </c>
      <c r="I6" s="205"/>
      <c r="J6" s="51"/>
      <c r="K6" s="194"/>
      <c r="L6" s="51"/>
      <c r="M6" s="96"/>
      <c r="N6" s="51"/>
      <c r="O6" s="96"/>
      <c r="P6" s="51"/>
      <c r="Q6" s="96"/>
      <c r="R6" s="51"/>
      <c r="S6" s="96"/>
      <c r="T6" s="51"/>
      <c r="U6" s="96"/>
      <c r="V6" s="51"/>
      <c r="W6" s="96"/>
      <c r="X6" s="51"/>
    </row>
    <row r="7" spans="1:24" x14ac:dyDescent="0.2">
      <c r="A7" s="195">
        <v>4</v>
      </c>
      <c r="B7" s="197">
        <v>5</v>
      </c>
      <c r="C7" s="44" t="s">
        <v>373</v>
      </c>
      <c r="D7" s="112" t="s">
        <v>382</v>
      </c>
      <c r="E7" s="196" t="s">
        <v>374</v>
      </c>
      <c r="F7" s="47">
        <f t="shared" si="0"/>
        <v>52</v>
      </c>
      <c r="G7" s="94">
        <f t="shared" si="1"/>
        <v>0</v>
      </c>
      <c r="H7" s="95">
        <v>52</v>
      </c>
      <c r="I7" s="188"/>
      <c r="J7" s="51"/>
      <c r="K7" s="188"/>
      <c r="L7" s="51"/>
      <c r="M7" s="96"/>
      <c r="N7" s="51"/>
      <c r="O7" s="96"/>
      <c r="P7" s="51"/>
      <c r="Q7" s="96"/>
      <c r="R7" s="51"/>
      <c r="S7" s="96"/>
      <c r="T7" s="51"/>
      <c r="U7" s="96"/>
      <c r="V7" s="51"/>
      <c r="W7" s="96"/>
      <c r="X7" s="51"/>
    </row>
    <row r="8" spans="1:24" x14ac:dyDescent="0.2">
      <c r="A8" s="195">
        <v>5</v>
      </c>
      <c r="B8" s="197">
        <v>8</v>
      </c>
      <c r="C8" s="46" t="s">
        <v>375</v>
      </c>
      <c r="D8" s="46" t="s">
        <v>383</v>
      </c>
      <c r="E8" s="78" t="s">
        <v>304</v>
      </c>
      <c r="F8" s="47">
        <f t="shared" si="0"/>
        <v>16</v>
      </c>
      <c r="G8" s="94">
        <f t="shared" si="1"/>
        <v>0</v>
      </c>
      <c r="H8" s="95">
        <v>16</v>
      </c>
      <c r="I8" s="188"/>
      <c r="J8" s="51"/>
      <c r="K8" s="194"/>
      <c r="L8" s="51"/>
      <c r="M8" s="96"/>
      <c r="N8" s="51"/>
      <c r="O8" s="96"/>
      <c r="P8" s="51"/>
      <c r="Q8" s="96"/>
      <c r="R8" s="51"/>
      <c r="S8" s="96"/>
      <c r="T8" s="51"/>
      <c r="U8" s="96"/>
      <c r="V8" s="51"/>
      <c r="W8" s="96"/>
      <c r="X8" s="51"/>
    </row>
    <row r="9" spans="1:24" x14ac:dyDescent="0.2">
      <c r="A9" s="195">
        <v>6</v>
      </c>
      <c r="B9" s="197">
        <v>9</v>
      </c>
      <c r="C9" s="46" t="s">
        <v>387</v>
      </c>
      <c r="D9" s="46" t="s">
        <v>390</v>
      </c>
      <c r="E9" s="78" t="s">
        <v>304</v>
      </c>
      <c r="F9" s="47">
        <f t="shared" si="0"/>
        <v>13</v>
      </c>
      <c r="G9" s="94">
        <f t="shared" si="1"/>
        <v>0</v>
      </c>
      <c r="H9" s="95">
        <v>13</v>
      </c>
      <c r="I9" s="188"/>
      <c r="J9" s="51"/>
      <c r="K9" s="194"/>
      <c r="L9" s="51"/>
      <c r="M9" s="96"/>
      <c r="N9" s="51"/>
      <c r="O9" s="96"/>
      <c r="P9" s="51"/>
      <c r="Q9" s="96"/>
      <c r="R9" s="51"/>
      <c r="S9" s="96"/>
      <c r="T9" s="51"/>
      <c r="U9" s="96"/>
      <c r="V9" s="51"/>
      <c r="W9" s="96"/>
      <c r="X9" s="51"/>
    </row>
    <row r="10" spans="1:24" x14ac:dyDescent="0.2">
      <c r="A10" s="195">
        <v>7</v>
      </c>
      <c r="B10" s="197">
        <v>3</v>
      </c>
      <c r="C10" s="90" t="s">
        <v>93</v>
      </c>
      <c r="D10" s="87" t="s">
        <v>185</v>
      </c>
      <c r="E10" s="196" t="s">
        <v>87</v>
      </c>
      <c r="F10" s="47">
        <f t="shared" si="0"/>
        <v>0</v>
      </c>
      <c r="G10" s="94">
        <f t="shared" si="1"/>
        <v>0</v>
      </c>
      <c r="H10" s="95">
        <v>0</v>
      </c>
      <c r="I10" s="194"/>
      <c r="J10" s="51"/>
      <c r="K10" s="194"/>
      <c r="L10" s="51"/>
      <c r="M10" s="96"/>
      <c r="N10" s="51"/>
      <c r="O10" s="96"/>
      <c r="P10" s="51"/>
      <c r="Q10" s="96"/>
      <c r="R10" s="51"/>
      <c r="S10" s="96"/>
      <c r="T10" s="51"/>
      <c r="U10" s="96"/>
      <c r="V10" s="51"/>
      <c r="W10" s="96"/>
      <c r="X10" s="51"/>
    </row>
    <row r="11" spans="1:24" x14ac:dyDescent="0.2">
      <c r="A11" s="195">
        <v>8</v>
      </c>
      <c r="B11" s="197">
        <v>6</v>
      </c>
      <c r="C11" s="64" t="s">
        <v>241</v>
      </c>
      <c r="D11" s="70" t="s">
        <v>313</v>
      </c>
      <c r="E11" s="204" t="s">
        <v>404</v>
      </c>
      <c r="F11" s="47">
        <f t="shared" si="0"/>
        <v>0</v>
      </c>
      <c r="G11" s="94">
        <f t="shared" si="1"/>
        <v>0</v>
      </c>
      <c r="H11" s="95">
        <v>0</v>
      </c>
      <c r="I11" s="96"/>
      <c r="J11" s="51"/>
      <c r="K11" s="188"/>
      <c r="L11" s="51"/>
      <c r="M11" s="96"/>
      <c r="N11" s="51"/>
      <c r="O11" s="96"/>
      <c r="P11" s="51"/>
      <c r="Q11" s="96"/>
      <c r="R11" s="51"/>
      <c r="S11" s="96"/>
      <c r="T11" s="51"/>
      <c r="U11" s="96"/>
      <c r="V11" s="51"/>
      <c r="W11" s="96"/>
      <c r="X11" s="51"/>
    </row>
    <row r="12" spans="1:24" x14ac:dyDescent="0.2">
      <c r="A12" s="195">
        <v>9</v>
      </c>
      <c r="B12" s="197">
        <v>7</v>
      </c>
      <c r="C12" s="46" t="s">
        <v>144</v>
      </c>
      <c r="D12" s="46" t="s">
        <v>214</v>
      </c>
      <c r="E12" s="77" t="s">
        <v>97</v>
      </c>
      <c r="F12" s="47">
        <f t="shared" si="0"/>
        <v>0</v>
      </c>
      <c r="G12" s="94">
        <f t="shared" si="1"/>
        <v>0</v>
      </c>
      <c r="H12" s="95">
        <v>0</v>
      </c>
      <c r="I12" s="96"/>
      <c r="J12" s="51"/>
      <c r="K12" s="188"/>
      <c r="L12" s="51"/>
      <c r="M12" s="96"/>
      <c r="N12" s="51"/>
      <c r="O12" s="96"/>
      <c r="P12" s="51"/>
      <c r="Q12" s="96"/>
      <c r="R12" s="51"/>
      <c r="S12" s="96"/>
      <c r="T12" s="51"/>
      <c r="U12" s="96"/>
      <c r="V12" s="51"/>
      <c r="W12" s="96"/>
      <c r="X12" s="51"/>
    </row>
    <row r="13" spans="1:24" x14ac:dyDescent="0.2">
      <c r="A13" s="195">
        <v>10</v>
      </c>
      <c r="B13" s="197">
        <v>10</v>
      </c>
      <c r="C13" s="87" t="s">
        <v>88</v>
      </c>
      <c r="D13" s="87" t="s">
        <v>178</v>
      </c>
      <c r="E13" s="72" t="s">
        <v>81</v>
      </c>
      <c r="F13" s="47">
        <f t="shared" si="0"/>
        <v>0</v>
      </c>
      <c r="G13" s="94">
        <f t="shared" si="1"/>
        <v>0</v>
      </c>
      <c r="H13" s="95">
        <v>0</v>
      </c>
      <c r="I13" s="194"/>
      <c r="J13" s="51"/>
      <c r="K13" s="194"/>
      <c r="L13" s="51"/>
      <c r="M13" s="96"/>
      <c r="N13" s="51"/>
      <c r="O13" s="96"/>
      <c r="P13" s="51"/>
      <c r="Q13" s="96"/>
      <c r="R13" s="51"/>
      <c r="S13" s="96"/>
      <c r="T13" s="51"/>
      <c r="U13" s="96"/>
      <c r="V13" s="51"/>
      <c r="W13" s="96"/>
      <c r="X13" s="51"/>
    </row>
    <row r="14" spans="1:24" x14ac:dyDescent="0.2">
      <c r="A14" s="195">
        <v>11</v>
      </c>
      <c r="B14" s="197">
        <v>11</v>
      </c>
      <c r="C14" s="91" t="s">
        <v>106</v>
      </c>
      <c r="D14" s="87" t="s">
        <v>183</v>
      </c>
      <c r="E14" s="79" t="s">
        <v>104</v>
      </c>
      <c r="F14" s="47">
        <f t="shared" si="0"/>
        <v>0</v>
      </c>
      <c r="G14" s="94">
        <f t="shared" si="1"/>
        <v>0</v>
      </c>
      <c r="H14" s="95">
        <v>0</v>
      </c>
      <c r="I14" s="194"/>
      <c r="J14" s="51"/>
      <c r="K14" s="194"/>
      <c r="L14" s="51"/>
      <c r="M14" s="96"/>
      <c r="N14" s="51"/>
      <c r="O14" s="96"/>
      <c r="P14" s="51"/>
      <c r="Q14" s="96"/>
      <c r="R14" s="51"/>
      <c r="S14" s="96"/>
      <c r="T14" s="51"/>
      <c r="U14" s="96"/>
      <c r="V14" s="51"/>
      <c r="W14" s="96"/>
      <c r="X14" s="51"/>
    </row>
    <row r="15" spans="1:24" x14ac:dyDescent="0.2">
      <c r="A15" s="195">
        <v>12</v>
      </c>
      <c r="B15" s="197">
        <v>12</v>
      </c>
      <c r="C15" s="87" t="s">
        <v>105</v>
      </c>
      <c r="D15" s="87" t="s">
        <v>199</v>
      </c>
      <c r="E15" s="72" t="s">
        <v>81</v>
      </c>
      <c r="F15" s="47">
        <f t="shared" si="0"/>
        <v>0</v>
      </c>
      <c r="G15" s="94">
        <f t="shared" si="1"/>
        <v>0</v>
      </c>
      <c r="H15" s="95">
        <v>0</v>
      </c>
      <c r="I15" s="96"/>
      <c r="J15" s="51"/>
      <c r="K15" s="194"/>
      <c r="L15" s="51"/>
      <c r="M15" s="96"/>
      <c r="N15" s="51"/>
      <c r="O15" s="96"/>
      <c r="P15" s="51"/>
      <c r="Q15" s="96"/>
      <c r="R15" s="51"/>
      <c r="S15" s="96"/>
      <c r="T15" s="51"/>
      <c r="U15" s="96"/>
      <c r="V15" s="51"/>
      <c r="W15" s="96"/>
      <c r="X15" s="51"/>
    </row>
    <row r="16" spans="1:24" x14ac:dyDescent="0.2">
      <c r="A16" s="195">
        <v>13</v>
      </c>
      <c r="B16" s="197">
        <v>13</v>
      </c>
      <c r="C16" s="87" t="s">
        <v>242</v>
      </c>
      <c r="D16" s="87" t="s">
        <v>316</v>
      </c>
      <c r="E16" s="204" t="s">
        <v>404</v>
      </c>
      <c r="F16" s="47">
        <f t="shared" si="0"/>
        <v>0</v>
      </c>
      <c r="G16" s="94">
        <f t="shared" si="1"/>
        <v>0</v>
      </c>
      <c r="H16" s="95">
        <v>0</v>
      </c>
      <c r="I16" s="96"/>
      <c r="J16" s="51"/>
      <c r="K16" s="194"/>
      <c r="L16" s="51"/>
      <c r="M16" s="96"/>
      <c r="N16" s="51"/>
      <c r="O16" s="96"/>
      <c r="P16" s="51"/>
      <c r="Q16" s="96"/>
      <c r="R16" s="51"/>
      <c r="S16" s="96"/>
      <c r="T16" s="51"/>
      <c r="U16" s="96"/>
      <c r="V16" s="51"/>
      <c r="W16" s="96"/>
      <c r="X16" s="51"/>
    </row>
    <row r="17" spans="1:24" x14ac:dyDescent="0.2">
      <c r="A17" s="195">
        <v>14</v>
      </c>
      <c r="B17" s="197">
        <v>14</v>
      </c>
      <c r="C17" s="44" t="s">
        <v>118</v>
      </c>
      <c r="D17" s="112" t="s">
        <v>203</v>
      </c>
      <c r="E17" s="79" t="s">
        <v>104</v>
      </c>
      <c r="F17" s="47">
        <f t="shared" si="0"/>
        <v>0</v>
      </c>
      <c r="G17" s="94">
        <f t="shared" si="1"/>
        <v>0</v>
      </c>
      <c r="H17" s="95">
        <v>0</v>
      </c>
      <c r="I17" s="96"/>
      <c r="J17" s="51"/>
      <c r="K17" s="96"/>
      <c r="L17" s="51"/>
      <c r="M17" s="96"/>
      <c r="N17" s="51"/>
      <c r="O17" s="96"/>
      <c r="P17" s="51"/>
      <c r="Q17" s="96"/>
      <c r="R17" s="51"/>
      <c r="S17" s="96"/>
      <c r="T17" s="51"/>
      <c r="U17" s="96"/>
      <c r="V17" s="51"/>
      <c r="W17" s="96"/>
      <c r="X17" s="51"/>
    </row>
    <row r="18" spans="1:24" x14ac:dyDescent="0.2">
      <c r="B18"/>
      <c r="I18">
        <f>COUNTA(I4:I17)</f>
        <v>0</v>
      </c>
      <c r="K18">
        <f>COUNTA(K4:K17)</f>
        <v>0</v>
      </c>
      <c r="M18">
        <f>COUNTA(M4:M17)</f>
        <v>0</v>
      </c>
      <c r="O18">
        <f>COUNTA(O4:O11)</f>
        <v>0</v>
      </c>
      <c r="Q18">
        <f>COUNTA(Q4:Q11)</f>
        <v>0</v>
      </c>
      <c r="S18">
        <f>COUNTA(S4:S11)</f>
        <v>0</v>
      </c>
      <c r="U18">
        <f>COUNTA(U4:U11)</f>
        <v>0</v>
      </c>
      <c r="W18">
        <f>COUNTA(W4:W11)</f>
        <v>0</v>
      </c>
    </row>
    <row r="19" spans="1:24" x14ac:dyDescent="0.2">
      <c r="C19" s="113" t="s">
        <v>243</v>
      </c>
      <c r="D19" s="114"/>
      <c r="E19" s="114"/>
      <c r="F19" s="115" t="e">
        <f>SUM(I18:X18)/F20</f>
        <v>#DIV/0!</v>
      </c>
    </row>
    <row r="20" spans="1:24" x14ac:dyDescent="0.2">
      <c r="A20" s="33"/>
      <c r="B20" s="34"/>
      <c r="C20" s="113" t="s">
        <v>244</v>
      </c>
      <c r="D20" s="114"/>
      <c r="E20" s="114"/>
      <c r="F20" s="116">
        <f>COUNTIF(I18:AJ18,"&gt;0")</f>
        <v>0</v>
      </c>
      <c r="G20" s="34"/>
      <c r="H20" s="34"/>
      <c r="I20" s="34"/>
      <c r="J20" s="34"/>
      <c r="K20" s="35"/>
      <c r="L20" s="9"/>
    </row>
    <row r="22" spans="1:24" x14ac:dyDescent="0.2">
      <c r="A22" s="34" t="s">
        <v>161</v>
      </c>
    </row>
    <row r="24" spans="1:24" x14ac:dyDescent="0.2">
      <c r="L24" s="111" t="s">
        <v>39</v>
      </c>
      <c r="M24" s="111" t="s">
        <v>9</v>
      </c>
      <c r="N24" s="117" t="s">
        <v>10</v>
      </c>
    </row>
    <row r="25" spans="1:24" x14ac:dyDescent="0.2">
      <c r="L25" s="104" t="s">
        <v>41</v>
      </c>
      <c r="M25" s="104" t="s">
        <v>15</v>
      </c>
      <c r="N25" s="118" t="s">
        <v>16</v>
      </c>
    </row>
    <row r="26" spans="1:24" x14ac:dyDescent="0.2">
      <c r="L26" s="105" t="s">
        <v>43</v>
      </c>
      <c r="M26" s="105" t="s">
        <v>19</v>
      </c>
      <c r="N26" s="119" t="s">
        <v>20</v>
      </c>
    </row>
    <row r="27" spans="1:24" x14ac:dyDescent="0.2">
      <c r="L27" s="106" t="s">
        <v>44</v>
      </c>
      <c r="M27" s="106" t="s">
        <v>22</v>
      </c>
      <c r="N27" s="120" t="s">
        <v>23</v>
      </c>
    </row>
    <row r="28" spans="1:24" x14ac:dyDescent="0.2">
      <c r="L28" s="107" t="s">
        <v>48</v>
      </c>
      <c r="M28" s="107" t="s">
        <v>25</v>
      </c>
      <c r="N28" s="121" t="s">
        <v>26</v>
      </c>
    </row>
    <row r="29" spans="1:24" x14ac:dyDescent="0.2">
      <c r="M29" s="109" t="s">
        <v>28</v>
      </c>
      <c r="N29" s="124" t="s">
        <v>29</v>
      </c>
    </row>
    <row r="30" spans="1:24" x14ac:dyDescent="0.2">
      <c r="M30" s="110" t="s">
        <v>31</v>
      </c>
      <c r="N30" s="125" t="s">
        <v>32</v>
      </c>
    </row>
    <row r="35" spans="1:9" ht="12.75" customHeight="1" x14ac:dyDescent="0.2">
      <c r="A35" s="283" t="s">
        <v>155</v>
      </c>
      <c r="B35" s="283"/>
      <c r="C35" s="283"/>
      <c r="D35" s="283"/>
      <c r="E35" s="283"/>
      <c r="F35" s="283"/>
      <c r="G35" s="283"/>
      <c r="H35" s="283"/>
    </row>
    <row r="36" spans="1:9" ht="12.75" customHeight="1" x14ac:dyDescent="0.2">
      <c r="A36" s="283"/>
      <c r="B36" s="283"/>
      <c r="C36" s="283"/>
      <c r="D36" s="283"/>
      <c r="E36" s="283"/>
      <c r="F36" s="283"/>
      <c r="G36" s="283"/>
      <c r="H36" s="283"/>
    </row>
    <row r="37" spans="1:9" ht="33.75" x14ac:dyDescent="0.2">
      <c r="A37" s="41" t="s">
        <v>53</v>
      </c>
      <c r="B37" s="41" t="s">
        <v>54</v>
      </c>
      <c r="C37" s="42" t="s">
        <v>153</v>
      </c>
      <c r="D37" s="42" t="s">
        <v>169</v>
      </c>
      <c r="E37" s="42" t="s">
        <v>72</v>
      </c>
      <c r="F37" s="42" t="s">
        <v>56</v>
      </c>
      <c r="G37" s="43" t="s">
        <v>364</v>
      </c>
      <c r="H37" s="43" t="s">
        <v>395</v>
      </c>
      <c r="I37" s="122"/>
    </row>
    <row r="38" spans="1:9" x14ac:dyDescent="0.2">
      <c r="A38" s="44">
        <v>1</v>
      </c>
      <c r="B38" s="86">
        <v>1</v>
      </c>
      <c r="C38" s="90" t="s">
        <v>323</v>
      </c>
      <c r="D38" s="87" t="s">
        <v>322</v>
      </c>
      <c r="E38" s="74" t="s">
        <v>87</v>
      </c>
      <c r="F38" s="47">
        <v>240</v>
      </c>
      <c r="G38" s="94">
        <v>240</v>
      </c>
      <c r="H38" s="95">
        <f>G38/2</f>
        <v>120</v>
      </c>
      <c r="I38">
        <f>_xlfn.RANK.EQ(H38,$H$38:$H$47)</f>
        <v>1</v>
      </c>
    </row>
    <row r="39" spans="1:9" x14ac:dyDescent="0.2">
      <c r="A39" s="44">
        <v>2</v>
      </c>
      <c r="B39" s="86">
        <v>3</v>
      </c>
      <c r="C39" s="91" t="s">
        <v>370</v>
      </c>
      <c r="D39" s="87" t="s">
        <v>366</v>
      </c>
      <c r="E39" s="74" t="s">
        <v>304</v>
      </c>
      <c r="F39" s="47">
        <v>240</v>
      </c>
      <c r="G39" s="94">
        <v>240</v>
      </c>
      <c r="H39" s="95">
        <f t="shared" ref="H39:H51" si="2">G39/2</f>
        <v>120</v>
      </c>
      <c r="I39">
        <f t="shared" ref="I39:I47" si="3">_xlfn.RANK.EQ(H39,$H$38:$H$47)</f>
        <v>1</v>
      </c>
    </row>
    <row r="40" spans="1:9" x14ac:dyDescent="0.2">
      <c r="A40" s="44">
        <v>3</v>
      </c>
      <c r="B40" s="86">
        <v>2</v>
      </c>
      <c r="C40" s="87" t="s">
        <v>93</v>
      </c>
      <c r="D40" s="87" t="s">
        <v>185</v>
      </c>
      <c r="E40" s="72" t="s">
        <v>87</v>
      </c>
      <c r="F40" s="47">
        <v>200</v>
      </c>
      <c r="G40" s="94">
        <v>0</v>
      </c>
      <c r="H40" s="95">
        <f t="shared" si="2"/>
        <v>0</v>
      </c>
      <c r="I40">
        <f t="shared" si="3"/>
        <v>7</v>
      </c>
    </row>
    <row r="41" spans="1:9" x14ac:dyDescent="0.2">
      <c r="A41" s="44">
        <v>4</v>
      </c>
      <c r="B41" s="86">
        <v>4</v>
      </c>
      <c r="C41" s="91" t="s">
        <v>265</v>
      </c>
      <c r="D41" s="87" t="s">
        <v>301</v>
      </c>
      <c r="E41" s="79" t="s">
        <v>304</v>
      </c>
      <c r="F41" s="47">
        <v>171</v>
      </c>
      <c r="G41" s="94">
        <v>171</v>
      </c>
      <c r="H41" s="95">
        <f t="shared" si="2"/>
        <v>85.5</v>
      </c>
      <c r="I41">
        <f t="shared" si="3"/>
        <v>3</v>
      </c>
    </row>
    <row r="42" spans="1:9" x14ac:dyDescent="0.2">
      <c r="A42" s="44">
        <v>5</v>
      </c>
      <c r="B42" s="86">
        <v>5</v>
      </c>
      <c r="C42" s="46" t="s">
        <v>373</v>
      </c>
      <c r="D42" s="46" t="s">
        <v>382</v>
      </c>
      <c r="E42" s="77" t="s">
        <v>374</v>
      </c>
      <c r="F42" s="47">
        <v>104</v>
      </c>
      <c r="G42" s="94">
        <v>104</v>
      </c>
      <c r="H42" s="95">
        <f t="shared" si="2"/>
        <v>52</v>
      </c>
      <c r="I42">
        <f t="shared" si="3"/>
        <v>4</v>
      </c>
    </row>
    <row r="43" spans="1:9" x14ac:dyDescent="0.2">
      <c r="A43" s="44">
        <v>6</v>
      </c>
      <c r="B43" s="86">
        <v>6</v>
      </c>
      <c r="C43" s="44" t="s">
        <v>241</v>
      </c>
      <c r="D43" s="112" t="s">
        <v>313</v>
      </c>
      <c r="E43" s="79" t="s">
        <v>324</v>
      </c>
      <c r="F43" s="47">
        <v>100</v>
      </c>
      <c r="G43" s="94">
        <v>0</v>
      </c>
      <c r="H43" s="95">
        <f t="shared" si="2"/>
        <v>0</v>
      </c>
      <c r="I43">
        <f t="shared" si="3"/>
        <v>7</v>
      </c>
    </row>
    <row r="44" spans="1:9" x14ac:dyDescent="0.2">
      <c r="A44" s="44">
        <v>7</v>
      </c>
      <c r="B44" s="86">
        <v>7</v>
      </c>
      <c r="C44" s="87" t="s">
        <v>144</v>
      </c>
      <c r="D44" s="87" t="s">
        <v>214</v>
      </c>
      <c r="E44" s="72" t="s">
        <v>97</v>
      </c>
      <c r="F44" s="47">
        <v>32</v>
      </c>
      <c r="G44" s="94">
        <v>0</v>
      </c>
      <c r="H44" s="95">
        <f t="shared" si="2"/>
        <v>0</v>
      </c>
      <c r="I44">
        <f t="shared" si="3"/>
        <v>7</v>
      </c>
    </row>
    <row r="45" spans="1:9" x14ac:dyDescent="0.2">
      <c r="A45" s="44">
        <v>8</v>
      </c>
      <c r="B45" s="86">
        <v>13</v>
      </c>
      <c r="C45" s="87" t="s">
        <v>375</v>
      </c>
      <c r="D45" s="87" t="s">
        <v>383</v>
      </c>
      <c r="E45" s="72" t="s">
        <v>304</v>
      </c>
      <c r="F45" s="47">
        <v>32</v>
      </c>
      <c r="G45" s="94">
        <v>32</v>
      </c>
      <c r="H45" s="95">
        <f t="shared" si="2"/>
        <v>16</v>
      </c>
      <c r="I45">
        <f t="shared" si="3"/>
        <v>5</v>
      </c>
    </row>
    <row r="46" spans="1:9" x14ac:dyDescent="0.2">
      <c r="A46" s="44">
        <v>9</v>
      </c>
      <c r="B46" s="86">
        <v>14</v>
      </c>
      <c r="C46" s="87" t="s">
        <v>387</v>
      </c>
      <c r="D46" s="87" t="s">
        <v>390</v>
      </c>
      <c r="E46" s="72" t="s">
        <v>304</v>
      </c>
      <c r="F46" s="47">
        <v>26</v>
      </c>
      <c r="G46" s="94">
        <v>26</v>
      </c>
      <c r="H46" s="95">
        <f t="shared" si="2"/>
        <v>13</v>
      </c>
      <c r="I46">
        <f t="shared" si="3"/>
        <v>6</v>
      </c>
    </row>
    <row r="47" spans="1:9" x14ac:dyDescent="0.2">
      <c r="A47" s="44">
        <v>10</v>
      </c>
      <c r="B47" s="86">
        <v>8</v>
      </c>
      <c r="C47" s="87" t="s">
        <v>88</v>
      </c>
      <c r="D47" s="87" t="s">
        <v>178</v>
      </c>
      <c r="E47" s="72" t="s">
        <v>81</v>
      </c>
      <c r="F47" s="47">
        <v>0</v>
      </c>
      <c r="G47" s="94">
        <v>0</v>
      </c>
      <c r="H47" s="95">
        <f t="shared" si="2"/>
        <v>0</v>
      </c>
      <c r="I47">
        <f t="shared" si="3"/>
        <v>7</v>
      </c>
    </row>
    <row r="48" spans="1:9" x14ac:dyDescent="0.2">
      <c r="A48">
        <v>11</v>
      </c>
      <c r="B48" s="36">
        <v>9</v>
      </c>
      <c r="C48" t="s">
        <v>106</v>
      </c>
      <c r="D48" t="s">
        <v>183</v>
      </c>
      <c r="E48" t="s">
        <v>104</v>
      </c>
      <c r="F48">
        <v>0</v>
      </c>
      <c r="G48">
        <v>0</v>
      </c>
      <c r="H48" s="95">
        <f t="shared" si="2"/>
        <v>0</v>
      </c>
    </row>
    <row r="49" spans="1:8" x14ac:dyDescent="0.2">
      <c r="A49">
        <v>12</v>
      </c>
      <c r="B49" s="36">
        <v>10</v>
      </c>
      <c r="C49" t="s">
        <v>105</v>
      </c>
      <c r="D49" t="s">
        <v>199</v>
      </c>
      <c r="E49" t="s">
        <v>81</v>
      </c>
      <c r="F49">
        <v>0</v>
      </c>
      <c r="G49">
        <v>0</v>
      </c>
      <c r="H49" s="95">
        <f t="shared" si="2"/>
        <v>0</v>
      </c>
    </row>
    <row r="50" spans="1:8" x14ac:dyDescent="0.2">
      <c r="A50">
        <v>13</v>
      </c>
      <c r="B50" s="36">
        <v>11</v>
      </c>
      <c r="C50" t="s">
        <v>242</v>
      </c>
      <c r="D50" t="s">
        <v>316</v>
      </c>
      <c r="E50" t="s">
        <v>324</v>
      </c>
      <c r="F50">
        <v>0</v>
      </c>
      <c r="G50">
        <v>0</v>
      </c>
      <c r="H50" s="95">
        <f t="shared" si="2"/>
        <v>0</v>
      </c>
    </row>
    <row r="51" spans="1:8" x14ac:dyDescent="0.2">
      <c r="A51">
        <v>14</v>
      </c>
      <c r="B51" s="36">
        <v>12</v>
      </c>
      <c r="C51" t="s">
        <v>118</v>
      </c>
      <c r="D51" t="s">
        <v>203</v>
      </c>
      <c r="E51" t="s">
        <v>104</v>
      </c>
      <c r="F51">
        <v>0</v>
      </c>
      <c r="G51">
        <v>0</v>
      </c>
      <c r="H51" s="95">
        <f t="shared" si="2"/>
        <v>0</v>
      </c>
    </row>
  </sheetData>
  <sheetProtection selectLockedCells="1" selectUnlockedCells="1"/>
  <mergeCells count="10">
    <mergeCell ref="A35:H36"/>
    <mergeCell ref="W3:X3"/>
    <mergeCell ref="A1:H2"/>
    <mergeCell ref="I3:J3"/>
    <mergeCell ref="K3:L3"/>
    <mergeCell ref="M3:N3"/>
    <mergeCell ref="O3:P3"/>
    <mergeCell ref="S3:T3"/>
    <mergeCell ref="Q3:R3"/>
    <mergeCell ref="U3:V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zoomScale="90" zoomScaleNormal="90" workbookViewId="0">
      <selection activeCell="H31" sqref="H31"/>
    </sheetView>
  </sheetViews>
  <sheetFormatPr defaultRowHeight="12.75" x14ac:dyDescent="0.2"/>
  <cols>
    <col min="1" max="1" width="4.42578125" customWidth="1"/>
    <col min="2" max="2" width="3.85546875" customWidth="1"/>
    <col min="3" max="3" width="19.140625" customWidth="1"/>
    <col min="4" max="4" width="10.85546875" style="221" customWidth="1"/>
    <col min="5" max="5" width="9.7109375" customWidth="1"/>
    <col min="6" max="6" width="7.28515625" customWidth="1"/>
    <col min="7" max="7" width="7.42578125" customWidth="1"/>
    <col min="8" max="8" width="7.140625" customWidth="1"/>
    <col min="9" max="9" width="11.42578125" style="1" bestFit="1" customWidth="1"/>
    <col min="10" max="10" width="6.28515625" customWidth="1"/>
    <col min="11" max="11" width="11.7109375" style="1" bestFit="1" customWidth="1"/>
    <col min="12" max="12" width="6.28515625" customWidth="1"/>
    <col min="13" max="13" width="11.7109375" bestFit="1" customWidth="1"/>
    <col min="14" max="16" width="6.28515625" customWidth="1"/>
    <col min="17" max="17" width="8.42578125" bestFit="1" customWidth="1"/>
    <col min="18" max="18" width="6.28515625" customWidth="1"/>
    <col min="19" max="19" width="8.42578125" bestFit="1" customWidth="1"/>
    <col min="20" max="24" width="6.28515625" customWidth="1"/>
  </cols>
  <sheetData>
    <row r="1" spans="1:33" ht="15.75" customHeight="1" x14ac:dyDescent="0.2">
      <c r="A1" s="283" t="s">
        <v>156</v>
      </c>
      <c r="B1" s="283"/>
      <c r="C1" s="283"/>
      <c r="D1" s="283"/>
      <c r="E1" s="283"/>
      <c r="F1" s="283"/>
      <c r="G1" s="283"/>
      <c r="H1" s="28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  <c r="W1" s="85" t="s">
        <v>51</v>
      </c>
      <c r="X1" s="85" t="s">
        <v>52</v>
      </c>
    </row>
    <row r="2" spans="1:33" ht="15.75" customHeight="1" x14ac:dyDescent="0.2">
      <c r="A2" s="283"/>
      <c r="B2" s="283"/>
      <c r="C2" s="283"/>
      <c r="D2" s="283"/>
      <c r="E2" s="283"/>
      <c r="F2" s="283"/>
      <c r="G2" s="283"/>
      <c r="H2" s="283"/>
      <c r="I2" s="38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40"/>
      <c r="V2" s="39"/>
      <c r="W2" s="40"/>
      <c r="X2" s="39"/>
    </row>
    <row r="3" spans="1:33" ht="33.75" customHeight="1" x14ac:dyDescent="0.2">
      <c r="A3" s="41" t="s">
        <v>53</v>
      </c>
      <c r="B3" s="41" t="s">
        <v>54</v>
      </c>
      <c r="C3" s="42" t="s">
        <v>153</v>
      </c>
      <c r="D3" s="217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2"/>
      <c r="V3" s="282"/>
      <c r="W3" s="282"/>
      <c r="X3" s="282"/>
      <c r="Z3" s="9"/>
      <c r="AA3" s="9"/>
      <c r="AB3" s="9"/>
      <c r="AC3" s="9"/>
      <c r="AD3" s="9"/>
      <c r="AE3" s="9"/>
      <c r="AF3" s="9"/>
      <c r="AG3" s="9"/>
    </row>
    <row r="4" spans="1:33" x14ac:dyDescent="0.2">
      <c r="A4" s="46">
        <v>1</v>
      </c>
      <c r="B4" s="130">
        <v>2</v>
      </c>
      <c r="C4" s="46" t="s">
        <v>250</v>
      </c>
      <c r="D4" s="219" t="s">
        <v>293</v>
      </c>
      <c r="E4" s="77" t="s">
        <v>305</v>
      </c>
      <c r="F4" s="47">
        <f t="shared" ref="F4:F26" si="0">G4+H4</f>
        <v>163</v>
      </c>
      <c r="G4" s="94">
        <f t="shared" ref="G4:G26" si="1">J4+L4+N4+P4+R4+T4+V4+X4</f>
        <v>0</v>
      </c>
      <c r="H4" s="258">
        <v>163</v>
      </c>
      <c r="I4" s="263"/>
      <c r="J4" s="161"/>
      <c r="K4" s="235"/>
      <c r="L4" s="161"/>
      <c r="M4" s="264"/>
      <c r="N4" s="161"/>
      <c r="O4" s="235"/>
      <c r="P4" s="161"/>
      <c r="Q4" s="264"/>
      <c r="R4" s="161"/>
      <c r="S4" s="199"/>
      <c r="T4" s="161"/>
      <c r="U4" s="259"/>
      <c r="V4" s="99"/>
      <c r="W4" s="98"/>
      <c r="X4" s="99"/>
    </row>
    <row r="5" spans="1:33" x14ac:dyDescent="0.2">
      <c r="A5" s="46">
        <v>2</v>
      </c>
      <c r="B5" s="130">
        <v>1</v>
      </c>
      <c r="C5" s="44" t="s">
        <v>249</v>
      </c>
      <c r="D5" s="219" t="s">
        <v>292</v>
      </c>
      <c r="E5" s="77" t="s">
        <v>305</v>
      </c>
      <c r="F5" s="47">
        <f t="shared" si="0"/>
        <v>160</v>
      </c>
      <c r="G5" s="94">
        <f t="shared" si="1"/>
        <v>0</v>
      </c>
      <c r="H5" s="258">
        <v>160</v>
      </c>
      <c r="I5" s="257"/>
      <c r="J5" s="161"/>
      <c r="K5" s="257"/>
      <c r="L5" s="161"/>
      <c r="M5" s="199"/>
      <c r="N5" s="161"/>
      <c r="O5" s="235"/>
      <c r="P5" s="161"/>
      <c r="Q5" s="235"/>
      <c r="R5" s="161"/>
      <c r="S5" s="264"/>
      <c r="T5" s="161"/>
      <c r="U5" s="259"/>
      <c r="V5" s="99"/>
      <c r="W5" s="98"/>
      <c r="X5" s="99"/>
      <c r="Z5" s="9"/>
      <c r="AA5" s="9"/>
      <c r="AB5" s="9"/>
      <c r="AC5" s="9"/>
      <c r="AD5" s="9"/>
      <c r="AE5" s="9"/>
      <c r="AF5" s="9"/>
      <c r="AG5" s="9"/>
    </row>
    <row r="6" spans="1:33" x14ac:dyDescent="0.2">
      <c r="A6" s="46">
        <v>3</v>
      </c>
      <c r="B6" s="130">
        <v>3</v>
      </c>
      <c r="C6" s="46" t="s">
        <v>254</v>
      </c>
      <c r="D6" s="219" t="s">
        <v>294</v>
      </c>
      <c r="E6" s="77" t="s">
        <v>305</v>
      </c>
      <c r="F6" s="47">
        <f t="shared" si="0"/>
        <v>136</v>
      </c>
      <c r="G6" s="94">
        <f t="shared" si="1"/>
        <v>0</v>
      </c>
      <c r="H6" s="258">
        <v>136</v>
      </c>
      <c r="I6" s="235"/>
      <c r="J6" s="161"/>
      <c r="K6" s="235"/>
      <c r="L6" s="161"/>
      <c r="M6" s="235"/>
      <c r="N6" s="161"/>
      <c r="O6" s="264"/>
      <c r="P6" s="161"/>
      <c r="Q6" s="235"/>
      <c r="R6" s="161"/>
      <c r="S6" s="199"/>
      <c r="T6" s="161"/>
      <c r="U6" s="259"/>
      <c r="V6" s="99"/>
      <c r="W6" s="98"/>
      <c r="X6" s="99"/>
    </row>
    <row r="7" spans="1:33" x14ac:dyDescent="0.2">
      <c r="A7" s="46">
        <v>4</v>
      </c>
      <c r="B7" s="130">
        <v>4</v>
      </c>
      <c r="C7" s="44" t="s">
        <v>149</v>
      </c>
      <c r="D7" s="218" t="s">
        <v>227</v>
      </c>
      <c r="E7" s="196" t="s">
        <v>87</v>
      </c>
      <c r="F7" s="47">
        <f t="shared" si="0"/>
        <v>113</v>
      </c>
      <c r="G7" s="94">
        <f t="shared" si="1"/>
        <v>0</v>
      </c>
      <c r="H7" s="258">
        <v>113</v>
      </c>
      <c r="I7" s="257"/>
      <c r="J7" s="161"/>
      <c r="K7" s="199"/>
      <c r="L7" s="161"/>
      <c r="M7" s="264"/>
      <c r="N7" s="161"/>
      <c r="O7" s="235"/>
      <c r="P7" s="161"/>
      <c r="Q7" s="199"/>
      <c r="R7" s="161"/>
      <c r="S7" s="199"/>
      <c r="T7" s="161"/>
      <c r="U7" s="259"/>
      <c r="V7" s="99"/>
      <c r="W7" s="98"/>
      <c r="X7" s="99"/>
    </row>
    <row r="8" spans="1:33" ht="14.25" x14ac:dyDescent="0.2">
      <c r="A8" s="46">
        <v>5</v>
      </c>
      <c r="B8" s="130">
        <v>7</v>
      </c>
      <c r="C8" s="206" t="s">
        <v>256</v>
      </c>
      <c r="D8" s="226" t="s">
        <v>296</v>
      </c>
      <c r="E8" s="204" t="s">
        <v>404</v>
      </c>
      <c r="F8" s="47">
        <f t="shared" si="0"/>
        <v>86</v>
      </c>
      <c r="G8" s="94">
        <f t="shared" si="1"/>
        <v>0</v>
      </c>
      <c r="H8" s="258">
        <v>86</v>
      </c>
      <c r="I8" s="264"/>
      <c r="J8" s="161"/>
      <c r="K8" s="235"/>
      <c r="L8" s="161"/>
      <c r="M8" s="235"/>
      <c r="N8" s="161"/>
      <c r="O8" s="235"/>
      <c r="P8" s="161"/>
      <c r="Q8" s="235"/>
      <c r="R8" s="161"/>
      <c r="S8" s="199"/>
      <c r="T8" s="161"/>
      <c r="U8" s="259"/>
      <c r="V8" s="99"/>
      <c r="W8" s="98"/>
      <c r="X8" s="99"/>
    </row>
    <row r="9" spans="1:33" x14ac:dyDescent="0.2">
      <c r="A9" s="46">
        <v>6</v>
      </c>
      <c r="B9" s="130">
        <v>9</v>
      </c>
      <c r="C9" s="44" t="s">
        <v>367</v>
      </c>
      <c r="D9" s="218" t="s">
        <v>380</v>
      </c>
      <c r="E9" s="77" t="s">
        <v>305</v>
      </c>
      <c r="F9" s="47">
        <f t="shared" si="0"/>
        <v>40</v>
      </c>
      <c r="G9" s="94">
        <f t="shared" si="1"/>
        <v>0</v>
      </c>
      <c r="H9" s="258">
        <v>40</v>
      </c>
      <c r="I9" s="199"/>
      <c r="J9" s="161"/>
      <c r="K9" s="199"/>
      <c r="L9" s="161"/>
      <c r="M9" s="199"/>
      <c r="N9" s="161"/>
      <c r="O9" s="264"/>
      <c r="P9" s="161"/>
      <c r="Q9" s="199"/>
      <c r="R9" s="161"/>
      <c r="S9" s="199"/>
      <c r="T9" s="161"/>
      <c r="U9" s="259"/>
      <c r="V9" s="99"/>
      <c r="W9" s="98"/>
      <c r="X9" s="99"/>
    </row>
    <row r="10" spans="1:33" x14ac:dyDescent="0.2">
      <c r="A10" s="46">
        <v>7</v>
      </c>
      <c r="B10" s="130">
        <v>10</v>
      </c>
      <c r="C10" s="46" t="s">
        <v>376</v>
      </c>
      <c r="D10" s="46" t="s">
        <v>384</v>
      </c>
      <c r="E10" s="231" t="s">
        <v>97</v>
      </c>
      <c r="F10" s="47">
        <f t="shared" si="0"/>
        <v>40</v>
      </c>
      <c r="G10" s="94">
        <f t="shared" si="1"/>
        <v>0</v>
      </c>
      <c r="H10" s="258">
        <v>40</v>
      </c>
      <c r="I10" s="199"/>
      <c r="J10" s="161"/>
      <c r="K10" s="257"/>
      <c r="L10" s="161"/>
      <c r="M10" s="257"/>
      <c r="N10" s="161"/>
      <c r="O10" s="235"/>
      <c r="P10" s="161"/>
      <c r="Q10" s="235"/>
      <c r="R10" s="161"/>
      <c r="S10" s="199"/>
      <c r="T10" s="161"/>
      <c r="U10" s="259"/>
      <c r="V10" s="99"/>
      <c r="W10" s="98"/>
      <c r="X10" s="99"/>
    </row>
    <row r="11" spans="1:33" x14ac:dyDescent="0.2">
      <c r="A11" s="46">
        <v>8</v>
      </c>
      <c r="B11" s="130">
        <v>11</v>
      </c>
      <c r="C11" s="44" t="s">
        <v>373</v>
      </c>
      <c r="D11" s="227" t="s">
        <v>382</v>
      </c>
      <c r="E11" s="77" t="s">
        <v>305</v>
      </c>
      <c r="F11" s="47">
        <f t="shared" si="0"/>
        <v>36</v>
      </c>
      <c r="G11" s="94">
        <f t="shared" si="1"/>
        <v>0</v>
      </c>
      <c r="H11" s="258">
        <v>36</v>
      </c>
      <c r="I11" s="199"/>
      <c r="J11" s="161"/>
      <c r="K11" s="199"/>
      <c r="L11" s="161"/>
      <c r="M11" s="235"/>
      <c r="N11" s="161"/>
      <c r="O11" s="199"/>
      <c r="P11" s="161"/>
      <c r="Q11" s="199"/>
      <c r="R11" s="161"/>
      <c r="S11" s="199"/>
      <c r="T11" s="161"/>
      <c r="U11" s="259"/>
      <c r="V11" s="99"/>
      <c r="W11" s="98"/>
      <c r="X11" s="99"/>
    </row>
    <row r="12" spans="1:33" x14ac:dyDescent="0.2">
      <c r="A12" s="46">
        <v>9</v>
      </c>
      <c r="B12" s="130">
        <v>12</v>
      </c>
      <c r="C12" s="44" t="s">
        <v>368</v>
      </c>
      <c r="D12" s="218" t="s">
        <v>378</v>
      </c>
      <c r="E12" s="77" t="s">
        <v>305</v>
      </c>
      <c r="F12" s="47">
        <f t="shared" si="0"/>
        <v>32</v>
      </c>
      <c r="G12" s="94">
        <f t="shared" si="1"/>
        <v>0</v>
      </c>
      <c r="H12" s="258">
        <v>32</v>
      </c>
      <c r="I12" s="199"/>
      <c r="J12" s="161"/>
      <c r="K12" s="263"/>
      <c r="L12" s="161"/>
      <c r="M12" s="199"/>
      <c r="N12" s="161"/>
      <c r="O12" s="199"/>
      <c r="P12" s="161"/>
      <c r="Q12" s="235"/>
      <c r="R12" s="161"/>
      <c r="S12" s="199"/>
      <c r="T12" s="161"/>
      <c r="U12" s="259"/>
      <c r="V12" s="99"/>
      <c r="W12" s="98"/>
      <c r="X12" s="99"/>
    </row>
    <row r="13" spans="1:33" x14ac:dyDescent="0.2">
      <c r="A13" s="46">
        <v>10</v>
      </c>
      <c r="B13" s="130">
        <v>13</v>
      </c>
      <c r="C13" s="44" t="s">
        <v>369</v>
      </c>
      <c r="D13" s="218" t="s">
        <v>381</v>
      </c>
      <c r="E13" s="77" t="s">
        <v>305</v>
      </c>
      <c r="F13" s="47">
        <f t="shared" si="0"/>
        <v>25.5</v>
      </c>
      <c r="G13" s="94">
        <f t="shared" si="1"/>
        <v>0</v>
      </c>
      <c r="H13" s="258">
        <v>25.5</v>
      </c>
      <c r="I13" s="199"/>
      <c r="J13" s="161"/>
      <c r="K13" s="199"/>
      <c r="L13" s="161"/>
      <c r="M13" s="199"/>
      <c r="N13" s="161"/>
      <c r="O13" s="199"/>
      <c r="P13" s="161"/>
      <c r="Q13" s="199"/>
      <c r="R13" s="161"/>
      <c r="S13" s="235"/>
      <c r="T13" s="161"/>
      <c r="U13" s="259"/>
      <c r="V13" s="99"/>
      <c r="W13" s="98"/>
      <c r="X13" s="99"/>
    </row>
    <row r="14" spans="1:33" x14ac:dyDescent="0.2">
      <c r="A14" s="46">
        <v>11</v>
      </c>
      <c r="B14" s="154">
        <v>15</v>
      </c>
      <c r="C14" s="265" t="s">
        <v>326</v>
      </c>
      <c r="D14" s="267" t="s">
        <v>334</v>
      </c>
      <c r="E14" s="174" t="s">
        <v>305</v>
      </c>
      <c r="F14" s="155">
        <f t="shared" si="0"/>
        <v>16</v>
      </c>
      <c r="G14" s="156">
        <f t="shared" si="1"/>
        <v>0</v>
      </c>
      <c r="H14" s="258">
        <v>16</v>
      </c>
      <c r="I14" s="199"/>
      <c r="J14" s="161"/>
      <c r="K14" s="199"/>
      <c r="L14" s="161"/>
      <c r="M14" s="199"/>
      <c r="N14" s="161"/>
      <c r="O14" s="199"/>
      <c r="P14" s="161"/>
      <c r="Q14" s="235"/>
      <c r="R14" s="161"/>
      <c r="S14" s="235"/>
      <c r="T14" s="161"/>
      <c r="U14" s="260"/>
      <c r="V14" s="159"/>
      <c r="W14" s="158"/>
      <c r="X14" s="159"/>
    </row>
    <row r="15" spans="1:33" x14ac:dyDescent="0.2">
      <c r="A15" s="46">
        <v>12</v>
      </c>
      <c r="B15" s="176">
        <v>16</v>
      </c>
      <c r="C15" s="162" t="s">
        <v>386</v>
      </c>
      <c r="D15" s="216"/>
      <c r="E15" s="211"/>
      <c r="F15" s="155">
        <f t="shared" si="0"/>
        <v>8</v>
      </c>
      <c r="G15" s="156">
        <f t="shared" si="1"/>
        <v>0</v>
      </c>
      <c r="H15" s="258">
        <v>8</v>
      </c>
      <c r="I15" s="199"/>
      <c r="J15" s="161"/>
      <c r="K15" s="257"/>
      <c r="L15" s="161"/>
      <c r="M15" s="199"/>
      <c r="N15" s="161"/>
      <c r="O15" s="199"/>
      <c r="P15" s="161"/>
      <c r="Q15" s="235"/>
      <c r="R15" s="161"/>
      <c r="S15" s="199"/>
      <c r="T15" s="161"/>
      <c r="U15" s="261"/>
      <c r="V15" s="161"/>
      <c r="W15" s="160"/>
      <c r="X15" s="161"/>
    </row>
    <row r="16" spans="1:33" x14ac:dyDescent="0.2">
      <c r="A16" s="46">
        <v>13</v>
      </c>
      <c r="B16" s="183">
        <v>5</v>
      </c>
      <c r="C16" s="163" t="s">
        <v>323</v>
      </c>
      <c r="D16" s="215" t="s">
        <v>322</v>
      </c>
      <c r="E16" s="269" t="s">
        <v>87</v>
      </c>
      <c r="F16" s="164">
        <f t="shared" si="0"/>
        <v>0</v>
      </c>
      <c r="G16" s="156">
        <f t="shared" si="1"/>
        <v>0</v>
      </c>
      <c r="H16" s="258">
        <v>0</v>
      </c>
      <c r="I16" s="199"/>
      <c r="J16" s="161"/>
      <c r="K16" s="199"/>
      <c r="L16" s="161"/>
      <c r="M16" s="257"/>
      <c r="N16" s="161"/>
      <c r="O16" s="199"/>
      <c r="P16" s="161"/>
      <c r="Q16" s="199"/>
      <c r="R16" s="161"/>
      <c r="S16" s="199"/>
      <c r="T16" s="161"/>
      <c r="U16" s="262"/>
      <c r="V16" s="165"/>
      <c r="W16" s="166"/>
      <c r="X16" s="165"/>
    </row>
    <row r="17" spans="1:24" x14ac:dyDescent="0.2">
      <c r="A17" s="46">
        <v>14</v>
      </c>
      <c r="B17" s="176">
        <v>6</v>
      </c>
      <c r="C17" s="162" t="s">
        <v>144</v>
      </c>
      <c r="D17" s="216" t="s">
        <v>214</v>
      </c>
      <c r="E17" s="209" t="s">
        <v>97</v>
      </c>
      <c r="F17" s="167">
        <f t="shared" si="0"/>
        <v>0</v>
      </c>
      <c r="G17" s="168">
        <f t="shared" si="1"/>
        <v>0</v>
      </c>
      <c r="H17" s="258">
        <v>0</v>
      </c>
      <c r="I17" s="235"/>
      <c r="J17" s="161"/>
      <c r="K17" s="199"/>
      <c r="L17" s="161"/>
      <c r="M17" s="199"/>
      <c r="N17" s="161"/>
      <c r="O17" s="199"/>
      <c r="P17" s="161"/>
      <c r="Q17" s="199"/>
      <c r="R17" s="161"/>
      <c r="S17" s="199"/>
      <c r="T17" s="161"/>
      <c r="U17" s="261"/>
      <c r="V17" s="161"/>
      <c r="W17" s="160"/>
      <c r="X17" s="161"/>
    </row>
    <row r="18" spans="1:24" x14ac:dyDescent="0.2">
      <c r="A18" s="46">
        <v>15</v>
      </c>
      <c r="B18" s="183">
        <v>8</v>
      </c>
      <c r="C18" s="266" t="s">
        <v>242</v>
      </c>
      <c r="D18" s="268" t="s">
        <v>316</v>
      </c>
      <c r="E18" s="270" t="s">
        <v>404</v>
      </c>
      <c r="F18" s="180">
        <f t="shared" si="0"/>
        <v>0</v>
      </c>
      <c r="G18" s="181">
        <f t="shared" si="1"/>
        <v>0</v>
      </c>
      <c r="H18" s="258">
        <v>0</v>
      </c>
      <c r="I18" s="257"/>
      <c r="J18" s="161"/>
      <c r="K18" s="235"/>
      <c r="L18" s="161"/>
      <c r="M18" s="199"/>
      <c r="N18" s="161"/>
      <c r="O18" s="199"/>
      <c r="P18" s="161"/>
      <c r="Q18" s="199"/>
      <c r="R18" s="161"/>
      <c r="S18" s="199"/>
      <c r="T18" s="161"/>
      <c r="U18" s="262"/>
      <c r="V18" s="165"/>
      <c r="W18" s="166"/>
      <c r="X18" s="165"/>
    </row>
    <row r="19" spans="1:24" x14ac:dyDescent="0.2">
      <c r="A19" s="46">
        <v>16</v>
      </c>
      <c r="B19" s="176">
        <v>14</v>
      </c>
      <c r="C19" s="210" t="s">
        <v>262</v>
      </c>
      <c r="D19" s="220" t="s">
        <v>327</v>
      </c>
      <c r="E19" s="209" t="s">
        <v>305</v>
      </c>
      <c r="F19" s="180">
        <f t="shared" si="0"/>
        <v>0</v>
      </c>
      <c r="G19" s="181">
        <f t="shared" si="1"/>
        <v>0</v>
      </c>
      <c r="H19" s="258">
        <v>0</v>
      </c>
      <c r="I19" s="199"/>
      <c r="J19" s="161"/>
      <c r="K19" s="199"/>
      <c r="L19" s="161"/>
      <c r="M19" s="199"/>
      <c r="N19" s="161"/>
      <c r="O19" s="199"/>
      <c r="P19" s="161"/>
      <c r="Q19" s="235"/>
      <c r="R19" s="161"/>
      <c r="S19" s="199"/>
      <c r="T19" s="161"/>
      <c r="U19" s="262"/>
      <c r="V19" s="165"/>
      <c r="W19" s="166"/>
      <c r="X19" s="165"/>
    </row>
    <row r="20" spans="1:24" x14ac:dyDescent="0.2">
      <c r="A20" s="46">
        <v>17</v>
      </c>
      <c r="B20" s="176">
        <v>17</v>
      </c>
      <c r="C20" s="162" t="s">
        <v>158</v>
      </c>
      <c r="D20" s="216" t="s">
        <v>230</v>
      </c>
      <c r="E20" s="82" t="s">
        <v>121</v>
      </c>
      <c r="F20" s="180">
        <f t="shared" si="0"/>
        <v>0</v>
      </c>
      <c r="G20" s="181">
        <f t="shared" si="1"/>
        <v>0</v>
      </c>
      <c r="H20" s="258">
        <v>0</v>
      </c>
      <c r="I20" s="199"/>
      <c r="J20" s="161"/>
      <c r="K20" s="199"/>
      <c r="L20" s="161"/>
      <c r="M20" s="199"/>
      <c r="N20" s="161"/>
      <c r="O20" s="199"/>
      <c r="P20" s="161"/>
      <c r="Q20" s="199"/>
      <c r="R20" s="161"/>
      <c r="S20" s="199"/>
      <c r="T20" s="161"/>
      <c r="U20" s="262"/>
      <c r="V20" s="165"/>
      <c r="W20" s="166"/>
      <c r="X20" s="165"/>
    </row>
    <row r="21" spans="1:24" ht="14.25" x14ac:dyDescent="0.2">
      <c r="A21" s="46">
        <v>18</v>
      </c>
      <c r="B21" s="176">
        <v>18</v>
      </c>
      <c r="C21" s="162" t="s">
        <v>332</v>
      </c>
      <c r="D21" s="229" t="s">
        <v>335</v>
      </c>
      <c r="E21" s="77" t="s">
        <v>305</v>
      </c>
      <c r="F21" s="180">
        <f t="shared" si="0"/>
        <v>0</v>
      </c>
      <c r="G21" s="181">
        <f t="shared" si="1"/>
        <v>0</v>
      </c>
      <c r="H21" s="258">
        <v>0</v>
      </c>
      <c r="I21" s="199"/>
      <c r="J21" s="161"/>
      <c r="K21" s="235"/>
      <c r="L21" s="161"/>
      <c r="M21" s="199"/>
      <c r="N21" s="161"/>
      <c r="O21" s="199"/>
      <c r="P21" s="161"/>
      <c r="Q21" s="199"/>
      <c r="R21" s="161"/>
      <c r="S21" s="199"/>
      <c r="T21" s="161"/>
      <c r="U21" s="262"/>
      <c r="V21" s="165"/>
      <c r="W21" s="166"/>
      <c r="X21" s="165"/>
    </row>
    <row r="22" spans="1:24" x14ac:dyDescent="0.2">
      <c r="A22" s="46">
        <v>19</v>
      </c>
      <c r="B22" s="176">
        <v>19</v>
      </c>
      <c r="C22" s="44" t="s">
        <v>106</v>
      </c>
      <c r="D22" s="218" t="s">
        <v>183</v>
      </c>
      <c r="E22" s="79" t="s">
        <v>104</v>
      </c>
      <c r="F22" s="167">
        <f t="shared" si="0"/>
        <v>0</v>
      </c>
      <c r="G22" s="168">
        <f t="shared" si="1"/>
        <v>0</v>
      </c>
      <c r="H22" s="258">
        <v>0</v>
      </c>
      <c r="I22" s="199"/>
      <c r="J22" s="161"/>
      <c r="K22" s="199"/>
      <c r="L22" s="161"/>
      <c r="M22" s="160"/>
      <c r="N22" s="161"/>
      <c r="O22" s="199"/>
      <c r="P22" s="161"/>
      <c r="Q22" s="199"/>
      <c r="R22" s="161"/>
      <c r="S22" s="199"/>
      <c r="T22" s="161"/>
      <c r="U22" s="262"/>
      <c r="V22" s="165"/>
      <c r="W22" s="166"/>
      <c r="X22" s="165"/>
    </row>
    <row r="23" spans="1:24" x14ac:dyDescent="0.2">
      <c r="A23" s="46">
        <v>20</v>
      </c>
      <c r="B23" s="176">
        <v>20</v>
      </c>
      <c r="C23" s="44" t="s">
        <v>118</v>
      </c>
      <c r="D23" s="218" t="s">
        <v>203</v>
      </c>
      <c r="E23" s="234" t="s">
        <v>104</v>
      </c>
      <c r="F23" s="167">
        <f t="shared" si="0"/>
        <v>0</v>
      </c>
      <c r="G23" s="168">
        <f t="shared" si="1"/>
        <v>0</v>
      </c>
      <c r="H23" s="258">
        <v>0</v>
      </c>
      <c r="I23" s="160"/>
      <c r="J23" s="161"/>
      <c r="K23" s="199"/>
      <c r="L23" s="161"/>
      <c r="M23" s="160"/>
      <c r="N23" s="161"/>
      <c r="O23" s="199"/>
      <c r="P23" s="161"/>
      <c r="Q23" s="199"/>
      <c r="R23" s="161"/>
      <c r="S23" s="199"/>
      <c r="T23" s="161"/>
      <c r="U23" s="262"/>
      <c r="V23" s="165"/>
      <c r="W23" s="166"/>
      <c r="X23" s="165"/>
    </row>
    <row r="24" spans="1:24" x14ac:dyDescent="0.2">
      <c r="A24" s="46">
        <v>21</v>
      </c>
      <c r="B24" s="176">
        <v>21</v>
      </c>
      <c r="C24" s="44" t="s">
        <v>159</v>
      </c>
      <c r="D24" s="218" t="s">
        <v>231</v>
      </c>
      <c r="E24" s="233" t="s">
        <v>121</v>
      </c>
      <c r="F24" s="167">
        <f t="shared" si="0"/>
        <v>0</v>
      </c>
      <c r="G24" s="168">
        <f t="shared" si="1"/>
        <v>0</v>
      </c>
      <c r="H24" s="258">
        <v>0</v>
      </c>
      <c r="I24" s="160"/>
      <c r="J24" s="161"/>
      <c r="K24" s="160"/>
      <c r="L24" s="161"/>
      <c r="M24" s="160"/>
      <c r="N24" s="161"/>
      <c r="O24" s="199"/>
      <c r="P24" s="161"/>
      <c r="Q24" s="199"/>
      <c r="R24" s="161"/>
      <c r="S24" s="235"/>
      <c r="T24" s="161"/>
      <c r="U24" s="262"/>
      <c r="V24" s="165"/>
      <c r="W24" s="166"/>
      <c r="X24" s="165"/>
    </row>
    <row r="25" spans="1:24" x14ac:dyDescent="0.2">
      <c r="A25" s="46">
        <v>22</v>
      </c>
      <c r="B25" s="176">
        <v>22</v>
      </c>
      <c r="C25" s="44" t="s">
        <v>150</v>
      </c>
      <c r="D25" s="218" t="s">
        <v>228</v>
      </c>
      <c r="E25" s="211" t="s">
        <v>143</v>
      </c>
      <c r="F25" s="167">
        <f t="shared" si="0"/>
        <v>0</v>
      </c>
      <c r="G25" s="168">
        <f t="shared" si="1"/>
        <v>0</v>
      </c>
      <c r="H25" s="258">
        <v>0</v>
      </c>
      <c r="I25" s="160"/>
      <c r="J25" s="161"/>
      <c r="K25" s="160"/>
      <c r="L25" s="161"/>
      <c r="M25" s="160"/>
      <c r="N25" s="161"/>
      <c r="O25" s="199"/>
      <c r="P25" s="161"/>
      <c r="Q25" s="199"/>
      <c r="R25" s="161"/>
      <c r="S25" s="199"/>
      <c r="T25" s="161"/>
      <c r="U25" s="262"/>
      <c r="V25" s="165"/>
      <c r="W25" s="166"/>
      <c r="X25" s="165"/>
    </row>
    <row r="26" spans="1:24" x14ac:dyDescent="0.2">
      <c r="A26" s="46">
        <v>23</v>
      </c>
      <c r="B26" s="176">
        <v>23</v>
      </c>
      <c r="C26" s="44" t="s">
        <v>151</v>
      </c>
      <c r="D26" s="218" t="s">
        <v>229</v>
      </c>
      <c r="E26" s="232" t="s">
        <v>143</v>
      </c>
      <c r="F26" s="167">
        <f t="shared" si="0"/>
        <v>0</v>
      </c>
      <c r="G26" s="168">
        <f t="shared" si="1"/>
        <v>0</v>
      </c>
      <c r="H26" s="258">
        <v>0</v>
      </c>
      <c r="I26" s="160"/>
      <c r="J26" s="161"/>
      <c r="K26" s="160"/>
      <c r="L26" s="161"/>
      <c r="M26" s="160"/>
      <c r="N26" s="161"/>
      <c r="O26" s="160"/>
      <c r="P26" s="161"/>
      <c r="Q26" s="160"/>
      <c r="R26" s="161"/>
      <c r="S26" s="199"/>
      <c r="T26" s="161"/>
      <c r="U26" s="261"/>
      <c r="V26" s="161"/>
      <c r="W26" s="160"/>
      <c r="X26" s="161"/>
    </row>
    <row r="27" spans="1:24" x14ac:dyDescent="0.2">
      <c r="I27">
        <f>COUNTA(I4:I18)</f>
        <v>0</v>
      </c>
      <c r="K27">
        <f>COUNTA(K4:K18)</f>
        <v>0</v>
      </c>
      <c r="M27">
        <f t="shared" ref="M27:W27" si="2">COUNTA(M4:M18)</f>
        <v>0</v>
      </c>
      <c r="O27">
        <f t="shared" si="2"/>
        <v>0</v>
      </c>
      <c r="Q27">
        <f t="shared" si="2"/>
        <v>0</v>
      </c>
      <c r="S27">
        <f>COUNTA(S4:S26)</f>
        <v>0</v>
      </c>
      <c r="U27">
        <f t="shared" si="2"/>
        <v>0</v>
      </c>
      <c r="W27">
        <f t="shared" si="2"/>
        <v>0</v>
      </c>
    </row>
    <row r="28" spans="1:24" x14ac:dyDescent="0.2">
      <c r="C28" s="113" t="s">
        <v>243</v>
      </c>
      <c r="D28" s="222"/>
      <c r="E28" s="114"/>
      <c r="F28" s="115" t="e">
        <f>SUM(I27:X27)/F29</f>
        <v>#DIV/0!</v>
      </c>
      <c r="I28"/>
      <c r="K28"/>
    </row>
    <row r="29" spans="1:24" x14ac:dyDescent="0.2">
      <c r="C29" s="113" t="s">
        <v>244</v>
      </c>
      <c r="D29" s="222"/>
      <c r="E29" s="114"/>
      <c r="F29" s="116">
        <f>COUNTIF(I27:AJ27,"&gt;0")</f>
        <v>0</v>
      </c>
      <c r="G29" s="34"/>
      <c r="H29" s="34"/>
      <c r="I29" s="34"/>
      <c r="J29" s="34"/>
      <c r="K29" s="35"/>
      <c r="L29" s="9"/>
    </row>
    <row r="30" spans="1:24" x14ac:dyDescent="0.2">
      <c r="I30"/>
      <c r="K30"/>
    </row>
    <row r="31" spans="1:24" x14ac:dyDescent="0.2">
      <c r="I31"/>
      <c r="K31"/>
    </row>
    <row r="33" spans="1:13" x14ac:dyDescent="0.2">
      <c r="A33" s="34" t="s">
        <v>161</v>
      </c>
    </row>
    <row r="36" spans="1:13" x14ac:dyDescent="0.2">
      <c r="K36" s="111" t="s">
        <v>39</v>
      </c>
      <c r="L36" s="111" t="s">
        <v>9</v>
      </c>
      <c r="M36" s="117" t="s">
        <v>10</v>
      </c>
    </row>
    <row r="37" spans="1:13" x14ac:dyDescent="0.2">
      <c r="K37" s="104" t="s">
        <v>41</v>
      </c>
      <c r="L37" s="104" t="s">
        <v>15</v>
      </c>
      <c r="M37" s="118" t="s">
        <v>16</v>
      </c>
    </row>
    <row r="38" spans="1:13" x14ac:dyDescent="0.2">
      <c r="K38" s="105" t="s">
        <v>43</v>
      </c>
      <c r="L38" s="105" t="s">
        <v>19</v>
      </c>
      <c r="M38" s="119" t="s">
        <v>20</v>
      </c>
    </row>
    <row r="39" spans="1:13" x14ac:dyDescent="0.2">
      <c r="K39" s="106" t="s">
        <v>44</v>
      </c>
      <c r="L39" s="106" t="s">
        <v>22</v>
      </c>
      <c r="M39" s="120" t="s">
        <v>23</v>
      </c>
    </row>
    <row r="40" spans="1:13" x14ac:dyDescent="0.2">
      <c r="K40" s="107" t="s">
        <v>48</v>
      </c>
      <c r="L40" s="107" t="s">
        <v>25</v>
      </c>
      <c r="M40" s="121" t="s">
        <v>26</v>
      </c>
    </row>
    <row r="41" spans="1:13" x14ac:dyDescent="0.2">
      <c r="K41"/>
      <c r="L41" s="109" t="s">
        <v>28</v>
      </c>
      <c r="M41" s="124" t="s">
        <v>29</v>
      </c>
    </row>
    <row r="42" spans="1:13" x14ac:dyDescent="0.2">
      <c r="K42"/>
      <c r="L42" s="110" t="s">
        <v>31</v>
      </c>
      <c r="M42" s="125" t="s">
        <v>32</v>
      </c>
    </row>
    <row r="46" spans="1:13" ht="12.75" customHeight="1" x14ac:dyDescent="0.2">
      <c r="A46" s="283" t="s">
        <v>156</v>
      </c>
      <c r="B46" s="283"/>
      <c r="C46" s="283"/>
      <c r="D46" s="283"/>
      <c r="E46" s="283"/>
      <c r="F46" s="283"/>
      <c r="G46" s="283"/>
      <c r="H46" s="283"/>
    </row>
    <row r="47" spans="1:13" ht="12.75" customHeight="1" x14ac:dyDescent="0.2">
      <c r="A47" s="283"/>
      <c r="B47" s="283"/>
      <c r="C47" s="283"/>
      <c r="D47" s="283"/>
      <c r="E47" s="283"/>
      <c r="F47" s="283"/>
      <c r="G47" s="283"/>
      <c r="H47" s="283"/>
    </row>
    <row r="48" spans="1:13" ht="33.75" x14ac:dyDescent="0.2">
      <c r="A48" s="41" t="s">
        <v>53</v>
      </c>
      <c r="B48" s="41" t="s">
        <v>54</v>
      </c>
      <c r="C48" s="42" t="s">
        <v>153</v>
      </c>
      <c r="D48" s="217" t="s">
        <v>169</v>
      </c>
      <c r="E48" s="42" t="s">
        <v>72</v>
      </c>
      <c r="F48" s="42" t="s">
        <v>56</v>
      </c>
      <c r="G48" s="43" t="s">
        <v>364</v>
      </c>
      <c r="H48" s="43" t="s">
        <v>395</v>
      </c>
    </row>
    <row r="49" spans="1:9" ht="12.75" customHeight="1" x14ac:dyDescent="0.2">
      <c r="A49" s="46">
        <v>1</v>
      </c>
      <c r="B49" s="46">
        <v>1</v>
      </c>
      <c r="C49" s="44" t="s">
        <v>249</v>
      </c>
      <c r="D49" s="218" t="s">
        <v>292</v>
      </c>
      <c r="E49" s="77" t="s">
        <v>305</v>
      </c>
      <c r="F49" s="47">
        <v>417.5</v>
      </c>
      <c r="G49" s="94">
        <v>320</v>
      </c>
      <c r="H49" s="49">
        <f>G49/2</f>
        <v>160</v>
      </c>
      <c r="I49" s="1">
        <f>_xlfn.RANK.EQ(H49,$H$49:$H$59)</f>
        <v>2</v>
      </c>
    </row>
    <row r="50" spans="1:9" ht="12.75" customHeight="1" x14ac:dyDescent="0.2">
      <c r="A50" s="46">
        <v>2</v>
      </c>
      <c r="B50" s="46">
        <v>6</v>
      </c>
      <c r="C50" s="44" t="s">
        <v>250</v>
      </c>
      <c r="D50" s="218" t="s">
        <v>293</v>
      </c>
      <c r="E50" s="79" t="s">
        <v>305</v>
      </c>
      <c r="F50" s="47">
        <v>350</v>
      </c>
      <c r="G50" s="94">
        <v>326</v>
      </c>
      <c r="H50" s="49">
        <f t="shared" ref="H50:H71" si="3">G50/2</f>
        <v>163</v>
      </c>
      <c r="I50" s="1">
        <f t="shared" ref="I50:I59" si="4">_xlfn.RANK.EQ(H50,$H$49:$H$59)</f>
        <v>1</v>
      </c>
    </row>
    <row r="51" spans="1:9" ht="12.75" customHeight="1" x14ac:dyDescent="0.2">
      <c r="A51" s="46">
        <v>3</v>
      </c>
      <c r="B51" s="46">
        <v>2</v>
      </c>
      <c r="C51" s="44" t="s">
        <v>254</v>
      </c>
      <c r="D51" s="218" t="s">
        <v>294</v>
      </c>
      <c r="E51" s="79" t="s">
        <v>305</v>
      </c>
      <c r="F51" s="47">
        <v>325</v>
      </c>
      <c r="G51" s="94">
        <v>272</v>
      </c>
      <c r="H51" s="49">
        <f t="shared" si="3"/>
        <v>136</v>
      </c>
      <c r="I51" s="1">
        <f t="shared" si="4"/>
        <v>3</v>
      </c>
    </row>
    <row r="52" spans="1:9" ht="12.75" customHeight="1" x14ac:dyDescent="0.2">
      <c r="A52" s="46">
        <v>4</v>
      </c>
      <c r="B52" s="46">
        <v>3</v>
      </c>
      <c r="C52" s="44" t="s">
        <v>149</v>
      </c>
      <c r="D52" s="218" t="s">
        <v>227</v>
      </c>
      <c r="E52" s="79" t="s">
        <v>87</v>
      </c>
      <c r="F52" s="47">
        <v>234</v>
      </c>
      <c r="G52" s="94">
        <v>226</v>
      </c>
      <c r="H52" s="49">
        <f t="shared" si="3"/>
        <v>113</v>
      </c>
      <c r="I52" s="1">
        <f t="shared" si="4"/>
        <v>4</v>
      </c>
    </row>
    <row r="53" spans="1:9" ht="12.75" customHeight="1" x14ac:dyDescent="0.2">
      <c r="A53" s="46">
        <v>5</v>
      </c>
      <c r="B53" s="46">
        <v>4</v>
      </c>
      <c r="C53" s="44" t="s">
        <v>323</v>
      </c>
      <c r="D53" s="218" t="s">
        <v>322</v>
      </c>
      <c r="E53" s="82" t="s">
        <v>87</v>
      </c>
      <c r="F53" s="47">
        <v>201.5</v>
      </c>
      <c r="G53" s="94">
        <v>0</v>
      </c>
      <c r="H53" s="49">
        <f t="shared" si="3"/>
        <v>0</v>
      </c>
      <c r="I53" s="1">
        <f t="shared" si="4"/>
        <v>9</v>
      </c>
    </row>
    <row r="54" spans="1:9" x14ac:dyDescent="0.2">
      <c r="A54" s="46">
        <v>6</v>
      </c>
      <c r="B54" s="46">
        <v>5</v>
      </c>
      <c r="C54" s="44" t="s">
        <v>144</v>
      </c>
      <c r="D54" s="218" t="s">
        <v>214</v>
      </c>
      <c r="E54" s="82" t="s">
        <v>97</v>
      </c>
      <c r="F54" s="47">
        <v>200</v>
      </c>
      <c r="G54" s="94">
        <v>0</v>
      </c>
      <c r="H54" s="49">
        <f t="shared" si="3"/>
        <v>0</v>
      </c>
      <c r="I54" s="1">
        <f t="shared" si="4"/>
        <v>9</v>
      </c>
    </row>
    <row r="55" spans="1:9" x14ac:dyDescent="0.2">
      <c r="A55" s="46">
        <v>7</v>
      </c>
      <c r="B55" s="46">
        <v>7</v>
      </c>
      <c r="C55" s="44" t="s">
        <v>256</v>
      </c>
      <c r="D55" s="218" t="s">
        <v>296</v>
      </c>
      <c r="E55" s="84" t="s">
        <v>324</v>
      </c>
      <c r="F55" s="47">
        <v>172</v>
      </c>
      <c r="G55" s="94">
        <v>172</v>
      </c>
      <c r="H55" s="49">
        <f t="shared" si="3"/>
        <v>86</v>
      </c>
      <c r="I55" s="1">
        <f t="shared" si="4"/>
        <v>5</v>
      </c>
    </row>
    <row r="56" spans="1:9" x14ac:dyDescent="0.2">
      <c r="A56" s="46">
        <v>8</v>
      </c>
      <c r="B56" s="46">
        <v>8</v>
      </c>
      <c r="C56" s="44" t="s">
        <v>242</v>
      </c>
      <c r="D56" s="218" t="s">
        <v>316</v>
      </c>
      <c r="E56" s="84" t="s">
        <v>324</v>
      </c>
      <c r="F56" s="47">
        <v>91</v>
      </c>
      <c r="G56" s="94">
        <v>0</v>
      </c>
      <c r="H56" s="49">
        <f t="shared" si="3"/>
        <v>0</v>
      </c>
      <c r="I56" s="1">
        <f t="shared" si="4"/>
        <v>9</v>
      </c>
    </row>
    <row r="57" spans="1:9" x14ac:dyDescent="0.2">
      <c r="A57" s="46">
        <v>9</v>
      </c>
      <c r="B57" s="46">
        <v>9</v>
      </c>
      <c r="C57" s="44" t="s">
        <v>367</v>
      </c>
      <c r="D57" s="218" t="s">
        <v>380</v>
      </c>
      <c r="E57" s="77" t="s">
        <v>305</v>
      </c>
      <c r="F57" s="47">
        <v>80</v>
      </c>
      <c r="G57" s="94">
        <v>80</v>
      </c>
      <c r="H57" s="49">
        <f t="shared" si="3"/>
        <v>40</v>
      </c>
      <c r="I57" s="1">
        <f t="shared" si="4"/>
        <v>6</v>
      </c>
    </row>
    <row r="58" spans="1:9" x14ac:dyDescent="0.2">
      <c r="A58" s="46">
        <v>10</v>
      </c>
      <c r="B58" s="46">
        <v>22</v>
      </c>
      <c r="C58" s="44" t="s">
        <v>376</v>
      </c>
      <c r="D58" s="218" t="s">
        <v>384</v>
      </c>
      <c r="E58" s="82" t="s">
        <v>97</v>
      </c>
      <c r="F58" s="47">
        <v>80</v>
      </c>
      <c r="G58" s="94">
        <v>80</v>
      </c>
      <c r="H58" s="49">
        <f t="shared" si="3"/>
        <v>40</v>
      </c>
      <c r="I58" s="1">
        <f t="shared" si="4"/>
        <v>6</v>
      </c>
    </row>
    <row r="59" spans="1:9" x14ac:dyDescent="0.2">
      <c r="A59" s="46">
        <v>11</v>
      </c>
      <c r="B59" s="46">
        <v>14</v>
      </c>
      <c r="C59" s="44" t="s">
        <v>373</v>
      </c>
      <c r="D59" s="218" t="s">
        <v>382</v>
      </c>
      <c r="E59" s="84" t="s">
        <v>305</v>
      </c>
      <c r="F59" s="47">
        <v>72</v>
      </c>
      <c r="G59" s="94">
        <v>72</v>
      </c>
      <c r="H59" s="49">
        <f t="shared" si="3"/>
        <v>36</v>
      </c>
      <c r="I59" s="1">
        <f t="shared" si="4"/>
        <v>8</v>
      </c>
    </row>
    <row r="60" spans="1:9" x14ac:dyDescent="0.2">
      <c r="A60">
        <v>12</v>
      </c>
      <c r="B60">
        <v>10</v>
      </c>
      <c r="C60" t="s">
        <v>368</v>
      </c>
      <c r="D60" s="221" t="s">
        <v>378</v>
      </c>
      <c r="E60" t="s">
        <v>305</v>
      </c>
      <c r="F60">
        <v>64</v>
      </c>
      <c r="G60">
        <v>64</v>
      </c>
      <c r="H60" s="49">
        <f t="shared" si="3"/>
        <v>32</v>
      </c>
    </row>
    <row r="61" spans="1:9" x14ac:dyDescent="0.2">
      <c r="A61">
        <v>13</v>
      </c>
      <c r="B61">
        <v>11</v>
      </c>
      <c r="C61" t="s">
        <v>369</v>
      </c>
      <c r="D61" s="221" t="s">
        <v>381</v>
      </c>
      <c r="E61" t="s">
        <v>305</v>
      </c>
      <c r="F61">
        <v>51</v>
      </c>
      <c r="G61">
        <v>51</v>
      </c>
      <c r="H61" s="49">
        <f t="shared" si="3"/>
        <v>25.5</v>
      </c>
    </row>
    <row r="62" spans="1:9" x14ac:dyDescent="0.2">
      <c r="A62">
        <v>14</v>
      </c>
      <c r="B62">
        <v>12</v>
      </c>
      <c r="C62" t="s">
        <v>262</v>
      </c>
      <c r="D62" s="221" t="s">
        <v>327</v>
      </c>
      <c r="E62" t="s">
        <v>305</v>
      </c>
      <c r="F62">
        <v>45</v>
      </c>
      <c r="G62">
        <v>0</v>
      </c>
      <c r="H62" s="49">
        <f t="shared" si="3"/>
        <v>0</v>
      </c>
    </row>
    <row r="63" spans="1:9" x14ac:dyDescent="0.2">
      <c r="A63">
        <v>15</v>
      </c>
      <c r="B63">
        <v>13</v>
      </c>
      <c r="C63" t="s">
        <v>326</v>
      </c>
      <c r="D63" s="221" t="s">
        <v>334</v>
      </c>
      <c r="E63" t="s">
        <v>305</v>
      </c>
      <c r="F63">
        <v>40</v>
      </c>
      <c r="G63">
        <v>32</v>
      </c>
      <c r="H63" s="49">
        <f t="shared" si="3"/>
        <v>16</v>
      </c>
    </row>
    <row r="64" spans="1:9" x14ac:dyDescent="0.2">
      <c r="A64">
        <v>16</v>
      </c>
      <c r="B64">
        <v>15</v>
      </c>
      <c r="C64" t="s">
        <v>386</v>
      </c>
      <c r="F64">
        <v>16</v>
      </c>
      <c r="G64">
        <v>16</v>
      </c>
      <c r="H64" s="49">
        <f t="shared" si="3"/>
        <v>8</v>
      </c>
    </row>
    <row r="65" spans="1:8" x14ac:dyDescent="0.2">
      <c r="A65">
        <v>17</v>
      </c>
      <c r="B65">
        <v>16</v>
      </c>
      <c r="C65" t="s">
        <v>158</v>
      </c>
      <c r="D65" s="221" t="s">
        <v>230</v>
      </c>
      <c r="E65" t="s">
        <v>121</v>
      </c>
      <c r="F65">
        <v>10</v>
      </c>
      <c r="G65">
        <v>0</v>
      </c>
      <c r="H65" s="49">
        <f t="shared" si="3"/>
        <v>0</v>
      </c>
    </row>
    <row r="66" spans="1:8" x14ac:dyDescent="0.2">
      <c r="A66">
        <v>18</v>
      </c>
      <c r="B66">
        <v>17</v>
      </c>
      <c r="C66" t="s">
        <v>332</v>
      </c>
      <c r="D66" s="221" t="s">
        <v>335</v>
      </c>
      <c r="E66" t="s">
        <v>305</v>
      </c>
      <c r="F66">
        <v>8</v>
      </c>
      <c r="G66">
        <v>0</v>
      </c>
      <c r="H66" s="49">
        <f t="shared" si="3"/>
        <v>0</v>
      </c>
    </row>
    <row r="67" spans="1:8" x14ac:dyDescent="0.2">
      <c r="A67">
        <v>19</v>
      </c>
      <c r="B67">
        <v>18</v>
      </c>
      <c r="C67" t="s">
        <v>106</v>
      </c>
      <c r="D67" s="221" t="s">
        <v>183</v>
      </c>
      <c r="E67" t="s">
        <v>104</v>
      </c>
      <c r="F67">
        <v>0</v>
      </c>
      <c r="G67">
        <v>0</v>
      </c>
      <c r="H67" s="49">
        <f t="shared" si="3"/>
        <v>0</v>
      </c>
    </row>
    <row r="68" spans="1:8" x14ac:dyDescent="0.2">
      <c r="A68">
        <v>20</v>
      </c>
      <c r="B68">
        <v>19</v>
      </c>
      <c r="C68" t="s">
        <v>118</v>
      </c>
      <c r="D68" s="221" t="s">
        <v>203</v>
      </c>
      <c r="E68" t="s">
        <v>104</v>
      </c>
      <c r="F68">
        <v>0</v>
      </c>
      <c r="G68">
        <v>0</v>
      </c>
      <c r="H68" s="49">
        <f t="shared" si="3"/>
        <v>0</v>
      </c>
    </row>
    <row r="69" spans="1:8" x14ac:dyDescent="0.2">
      <c r="A69">
        <v>21</v>
      </c>
      <c r="B69">
        <v>20</v>
      </c>
      <c r="C69" t="s">
        <v>159</v>
      </c>
      <c r="D69" s="221" t="s">
        <v>231</v>
      </c>
      <c r="E69" t="s">
        <v>121</v>
      </c>
      <c r="F69">
        <v>0</v>
      </c>
      <c r="G69">
        <v>0</v>
      </c>
      <c r="H69" s="49">
        <f t="shared" si="3"/>
        <v>0</v>
      </c>
    </row>
    <row r="70" spans="1:8" x14ac:dyDescent="0.2">
      <c r="A70">
        <v>22</v>
      </c>
      <c r="B70">
        <v>21</v>
      </c>
      <c r="C70" t="s">
        <v>150</v>
      </c>
      <c r="D70" s="221" t="s">
        <v>228</v>
      </c>
      <c r="E70" t="s">
        <v>143</v>
      </c>
      <c r="F70">
        <v>0</v>
      </c>
      <c r="G70">
        <v>0</v>
      </c>
      <c r="H70" s="49">
        <f t="shared" si="3"/>
        <v>0</v>
      </c>
    </row>
    <row r="71" spans="1:8" x14ac:dyDescent="0.2">
      <c r="A71">
        <v>23</v>
      </c>
      <c r="B71">
        <v>22</v>
      </c>
      <c r="C71" t="s">
        <v>151</v>
      </c>
      <c r="D71" s="221" t="s">
        <v>229</v>
      </c>
      <c r="E71" t="s">
        <v>143</v>
      </c>
      <c r="F71">
        <v>0</v>
      </c>
      <c r="G71">
        <v>0</v>
      </c>
      <c r="H71" s="49">
        <f t="shared" si="3"/>
        <v>0</v>
      </c>
    </row>
  </sheetData>
  <sheetProtection selectLockedCells="1" selectUnlockedCells="1"/>
  <mergeCells count="10">
    <mergeCell ref="A46:H47"/>
    <mergeCell ref="S3:T3"/>
    <mergeCell ref="U3:V3"/>
    <mergeCell ref="W3:X3"/>
    <mergeCell ref="A1:H2"/>
    <mergeCell ref="I3:J3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zoomScale="90" zoomScaleNormal="90" workbookViewId="0">
      <selection activeCell="K37" sqref="K37"/>
    </sheetView>
  </sheetViews>
  <sheetFormatPr defaultRowHeight="12.75" x14ac:dyDescent="0.2"/>
  <cols>
    <col min="1" max="1" width="4.42578125" customWidth="1"/>
    <col min="2" max="2" width="3.85546875" customWidth="1"/>
    <col min="3" max="3" width="19.85546875" customWidth="1"/>
    <col min="4" max="4" width="9.7109375" bestFit="1" customWidth="1"/>
    <col min="5" max="5" width="8.85546875" customWidth="1"/>
    <col min="6" max="6" width="7.28515625" customWidth="1"/>
    <col min="7" max="7" width="7.42578125" customWidth="1"/>
    <col min="8" max="8" width="7.140625" customWidth="1"/>
    <col min="9" max="9" width="6.28515625" style="1" customWidth="1"/>
    <col min="10" max="10" width="6.28515625" customWidth="1"/>
    <col min="11" max="11" width="7.140625" style="1" bestFit="1" customWidth="1"/>
    <col min="12" max="12" width="6.28515625" customWidth="1"/>
    <col min="13" max="13" width="8.42578125" bestFit="1" customWidth="1"/>
    <col min="14" max="14" width="6.28515625" style="59" customWidth="1"/>
    <col min="15" max="22" width="6.28515625" customWidth="1"/>
    <col min="23" max="23" width="4" customWidth="1"/>
  </cols>
  <sheetData>
    <row r="1" spans="1:32" ht="15.75" customHeight="1" x14ac:dyDescent="0.2">
      <c r="A1" s="283" t="s">
        <v>157</v>
      </c>
      <c r="B1" s="283"/>
      <c r="C1" s="283"/>
      <c r="D1" s="283"/>
      <c r="E1" s="283"/>
      <c r="F1" s="283"/>
      <c r="G1" s="283"/>
      <c r="H1" s="28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85" t="s">
        <v>52</v>
      </c>
      <c r="O1" s="38" t="s">
        <v>51</v>
      </c>
      <c r="P1" s="85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</row>
    <row r="2" spans="1:32" ht="15.75" customHeight="1" x14ac:dyDescent="0.2">
      <c r="A2" s="283"/>
      <c r="B2" s="283"/>
      <c r="C2" s="283"/>
      <c r="D2" s="283"/>
      <c r="E2" s="283"/>
      <c r="F2" s="283"/>
      <c r="G2" s="283"/>
      <c r="H2" s="283"/>
      <c r="I2" s="40"/>
      <c r="J2" s="39"/>
      <c r="K2" s="38"/>
      <c r="L2" s="39"/>
      <c r="M2" s="38"/>
      <c r="N2" s="39"/>
      <c r="O2" s="38"/>
      <c r="P2" s="39"/>
      <c r="Q2" s="38"/>
      <c r="R2" s="39"/>
      <c r="S2" s="40"/>
      <c r="T2" s="39"/>
      <c r="U2" s="40"/>
      <c r="V2" s="39"/>
    </row>
    <row r="3" spans="1:32" ht="33.75" customHeight="1" x14ac:dyDescent="0.2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1.25" customHeight="1" x14ac:dyDescent="0.2">
      <c r="A4" s="46">
        <v>1</v>
      </c>
      <c r="B4" s="200">
        <v>2</v>
      </c>
      <c r="C4" s="46" t="s">
        <v>376</v>
      </c>
      <c r="D4" s="46" t="s">
        <v>384</v>
      </c>
      <c r="E4" s="231" t="s">
        <v>97</v>
      </c>
      <c r="F4" s="47">
        <f t="shared" ref="F4:F35" si="0">G4+H4</f>
        <v>140</v>
      </c>
      <c r="G4" s="100">
        <f t="shared" ref="G4:G35" si="1">J4+L4+N4+P4+R4+T4+V4</f>
        <v>0</v>
      </c>
      <c r="H4" s="100">
        <v>140</v>
      </c>
      <c r="I4" s="205"/>
      <c r="J4" s="51"/>
      <c r="K4" s="188"/>
      <c r="L4" s="51"/>
      <c r="M4" s="188"/>
      <c r="N4" s="51"/>
      <c r="O4" s="205"/>
      <c r="P4" s="51"/>
      <c r="Q4" s="50"/>
      <c r="R4" s="51"/>
      <c r="S4" s="50"/>
      <c r="T4" s="51"/>
      <c r="U4" s="50"/>
      <c r="V4" s="51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">
      <c r="A5" s="46">
        <v>2</v>
      </c>
      <c r="B5" s="200">
        <v>1</v>
      </c>
      <c r="C5" s="46" t="s">
        <v>254</v>
      </c>
      <c r="D5" s="46" t="s">
        <v>294</v>
      </c>
      <c r="E5" s="77" t="s">
        <v>305</v>
      </c>
      <c r="F5" s="47">
        <f t="shared" si="0"/>
        <v>120</v>
      </c>
      <c r="G5" s="100">
        <f t="shared" si="1"/>
        <v>0</v>
      </c>
      <c r="H5" s="100">
        <v>120</v>
      </c>
      <c r="I5" s="188"/>
      <c r="J5" s="51"/>
      <c r="K5" s="205"/>
      <c r="L5" s="51"/>
      <c r="M5" s="188"/>
      <c r="N5" s="51"/>
      <c r="O5" s="188"/>
      <c r="P5" s="51"/>
      <c r="Q5" s="96"/>
      <c r="R5" s="51"/>
      <c r="S5" s="96"/>
      <c r="T5" s="51"/>
      <c r="U5" s="50"/>
      <c r="V5" s="51"/>
    </row>
    <row r="6" spans="1:32" x14ac:dyDescent="0.2">
      <c r="A6" s="46">
        <v>3</v>
      </c>
      <c r="B6" s="200">
        <v>4</v>
      </c>
      <c r="C6" s="46" t="s">
        <v>368</v>
      </c>
      <c r="D6" s="46" t="s">
        <v>378</v>
      </c>
      <c r="E6" s="77" t="s">
        <v>305</v>
      </c>
      <c r="F6" s="47">
        <f t="shared" si="0"/>
        <v>80</v>
      </c>
      <c r="G6" s="100">
        <f t="shared" si="1"/>
        <v>0</v>
      </c>
      <c r="H6" s="100">
        <v>80</v>
      </c>
      <c r="I6" s="205"/>
      <c r="J6" s="51"/>
      <c r="K6" s="188"/>
      <c r="L6" s="51"/>
      <c r="M6" s="205"/>
      <c r="N6" s="51"/>
      <c r="O6" s="188"/>
      <c r="P6" s="51"/>
      <c r="Q6" s="50"/>
      <c r="R6" s="51"/>
      <c r="S6" s="50"/>
      <c r="T6" s="51"/>
      <c r="U6" s="50"/>
      <c r="V6" s="51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">
      <c r="A7" s="46">
        <v>4</v>
      </c>
      <c r="B7" s="200">
        <v>5</v>
      </c>
      <c r="C7" s="46" t="s">
        <v>375</v>
      </c>
      <c r="D7" s="46" t="s">
        <v>383</v>
      </c>
      <c r="E7" s="271" t="s">
        <v>304</v>
      </c>
      <c r="F7" s="47">
        <f t="shared" si="0"/>
        <v>76</v>
      </c>
      <c r="G7" s="100">
        <f t="shared" si="1"/>
        <v>0</v>
      </c>
      <c r="H7" s="100">
        <v>76</v>
      </c>
      <c r="I7" s="188"/>
      <c r="J7" s="51"/>
      <c r="K7" s="188"/>
      <c r="L7" s="51"/>
      <c r="M7" s="188"/>
      <c r="N7" s="51"/>
      <c r="O7" s="188"/>
      <c r="P7" s="51"/>
      <c r="Q7" s="50"/>
      <c r="R7" s="51"/>
      <c r="S7" s="50"/>
      <c r="T7" s="51"/>
      <c r="U7" s="50"/>
      <c r="V7" s="51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">
      <c r="A8" s="46">
        <v>5</v>
      </c>
      <c r="B8" s="200">
        <v>6</v>
      </c>
      <c r="C8" s="44" t="s">
        <v>373</v>
      </c>
      <c r="D8" s="218" t="s">
        <v>382</v>
      </c>
      <c r="E8" s="77" t="s">
        <v>305</v>
      </c>
      <c r="F8" s="47">
        <f t="shared" si="0"/>
        <v>72</v>
      </c>
      <c r="G8" s="100">
        <f t="shared" si="1"/>
        <v>0</v>
      </c>
      <c r="H8" s="100">
        <v>72</v>
      </c>
      <c r="I8" s="188"/>
      <c r="J8" s="51"/>
      <c r="K8" s="188"/>
      <c r="L8" s="51"/>
      <c r="M8" s="188"/>
      <c r="N8" s="51"/>
      <c r="O8" s="188"/>
      <c r="P8" s="51"/>
      <c r="Q8" s="96"/>
      <c r="R8" s="51"/>
      <c r="S8" s="96"/>
      <c r="T8" s="51"/>
      <c r="U8" s="50"/>
      <c r="V8" s="51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4.25" x14ac:dyDescent="0.2">
      <c r="A9" s="46">
        <v>6</v>
      </c>
      <c r="B9" s="200">
        <v>8</v>
      </c>
      <c r="C9" s="46" t="s">
        <v>369</v>
      </c>
      <c r="D9" s="206" t="s">
        <v>381</v>
      </c>
      <c r="E9" s="77" t="s">
        <v>305</v>
      </c>
      <c r="F9" s="47">
        <f t="shared" si="0"/>
        <v>52</v>
      </c>
      <c r="G9" s="100">
        <f t="shared" si="1"/>
        <v>0</v>
      </c>
      <c r="H9" s="100">
        <v>52</v>
      </c>
      <c r="I9" s="188"/>
      <c r="J9" s="51"/>
      <c r="K9" s="188"/>
      <c r="L9" s="51"/>
      <c r="M9" s="188"/>
      <c r="N9" s="51"/>
      <c r="O9" s="188"/>
      <c r="P9" s="51"/>
      <c r="Q9" s="50"/>
      <c r="R9" s="51"/>
      <c r="S9" s="50"/>
      <c r="T9" s="51"/>
      <c r="U9" s="50"/>
      <c r="V9" s="51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">
      <c r="A10" s="46">
        <v>7</v>
      </c>
      <c r="B10" s="200">
        <v>10</v>
      </c>
      <c r="C10" s="44" t="s">
        <v>159</v>
      </c>
      <c r="D10" s="46" t="s">
        <v>231</v>
      </c>
      <c r="E10" s="187" t="s">
        <v>121</v>
      </c>
      <c r="F10" s="47">
        <f t="shared" si="0"/>
        <v>40</v>
      </c>
      <c r="G10" s="100">
        <f t="shared" si="1"/>
        <v>0</v>
      </c>
      <c r="H10" s="100">
        <v>40</v>
      </c>
      <c r="I10" s="188"/>
      <c r="J10" s="51"/>
      <c r="K10" s="188"/>
      <c r="L10" s="51"/>
      <c r="M10" s="188"/>
      <c r="N10" s="51"/>
      <c r="O10" s="188"/>
      <c r="P10" s="51"/>
      <c r="Q10" s="50"/>
      <c r="R10" s="51"/>
      <c r="S10" s="50"/>
      <c r="T10" s="51"/>
      <c r="U10" s="50"/>
      <c r="V10" s="51"/>
    </row>
    <row r="11" spans="1:32" ht="14.25" x14ac:dyDescent="0.2">
      <c r="A11" s="46">
        <v>8</v>
      </c>
      <c r="B11" s="200">
        <v>11</v>
      </c>
      <c r="C11" s="206" t="s">
        <v>265</v>
      </c>
      <c r="D11" s="206" t="s">
        <v>301</v>
      </c>
      <c r="E11" s="237" t="s">
        <v>304</v>
      </c>
      <c r="F11" s="47">
        <f t="shared" si="0"/>
        <v>40</v>
      </c>
      <c r="G11" s="100">
        <f t="shared" si="1"/>
        <v>0</v>
      </c>
      <c r="H11" s="100">
        <v>40</v>
      </c>
      <c r="I11" s="188"/>
      <c r="J11" s="51"/>
      <c r="K11" s="188"/>
      <c r="L11" s="51"/>
      <c r="M11" s="194"/>
      <c r="N11" s="51"/>
      <c r="O11" s="188"/>
      <c r="P11" s="51"/>
      <c r="Q11" s="50"/>
      <c r="R11" s="51"/>
      <c r="S11" s="50"/>
      <c r="T11" s="51"/>
      <c r="U11" s="50"/>
      <c r="V11" s="51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4.25" x14ac:dyDescent="0.2">
      <c r="A12" s="46">
        <v>9</v>
      </c>
      <c r="B12" s="200">
        <v>12</v>
      </c>
      <c r="C12" s="46" t="s">
        <v>377</v>
      </c>
      <c r="D12" s="206" t="s">
        <v>385</v>
      </c>
      <c r="E12" s="77" t="s">
        <v>305</v>
      </c>
      <c r="F12" s="47">
        <f t="shared" si="0"/>
        <v>36</v>
      </c>
      <c r="G12" s="100">
        <f t="shared" si="1"/>
        <v>0</v>
      </c>
      <c r="H12" s="100">
        <v>36</v>
      </c>
      <c r="I12" s="188"/>
      <c r="J12" s="51"/>
      <c r="K12" s="188"/>
      <c r="L12" s="51"/>
      <c r="M12" s="188"/>
      <c r="N12" s="51"/>
      <c r="O12" s="188"/>
      <c r="P12" s="51"/>
      <c r="Q12" s="50"/>
      <c r="R12" s="51"/>
      <c r="S12" s="50"/>
      <c r="T12" s="51"/>
      <c r="U12" s="50"/>
      <c r="V12" s="5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4.25" x14ac:dyDescent="0.2">
      <c r="A13" s="46">
        <v>10</v>
      </c>
      <c r="B13" s="200">
        <v>13</v>
      </c>
      <c r="C13" s="46" t="s">
        <v>388</v>
      </c>
      <c r="D13" s="206" t="s">
        <v>389</v>
      </c>
      <c r="E13" s="237" t="s">
        <v>304</v>
      </c>
      <c r="F13" s="47">
        <f t="shared" si="0"/>
        <v>32</v>
      </c>
      <c r="G13" s="100">
        <f t="shared" si="1"/>
        <v>0</v>
      </c>
      <c r="H13" s="100">
        <v>32</v>
      </c>
      <c r="I13" s="205"/>
      <c r="J13" s="51"/>
      <c r="K13" s="188"/>
      <c r="L13" s="51"/>
      <c r="M13" s="188"/>
      <c r="N13" s="51"/>
      <c r="O13" s="205"/>
      <c r="P13" s="51"/>
      <c r="Q13" s="50"/>
      <c r="R13" s="51"/>
      <c r="S13" s="50"/>
      <c r="T13" s="51"/>
      <c r="U13" s="50"/>
      <c r="V13" s="5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4.25" x14ac:dyDescent="0.2">
      <c r="A14" s="46">
        <v>11</v>
      </c>
      <c r="B14" s="200">
        <v>18</v>
      </c>
      <c r="C14" s="46" t="s">
        <v>387</v>
      </c>
      <c r="D14" s="206" t="s">
        <v>390</v>
      </c>
      <c r="E14" s="237" t="s">
        <v>304</v>
      </c>
      <c r="F14" s="47">
        <f t="shared" si="0"/>
        <v>8</v>
      </c>
      <c r="G14" s="100">
        <f t="shared" si="1"/>
        <v>0</v>
      </c>
      <c r="H14" s="100">
        <v>8</v>
      </c>
      <c r="I14" s="188"/>
      <c r="J14" s="51"/>
      <c r="K14" s="188"/>
      <c r="L14" s="51"/>
      <c r="M14" s="205"/>
      <c r="N14" s="51"/>
      <c r="O14" s="188"/>
      <c r="P14" s="51"/>
      <c r="Q14" s="50"/>
      <c r="R14" s="51"/>
      <c r="S14" s="96"/>
      <c r="T14" s="51"/>
      <c r="U14" s="50"/>
      <c r="V14" s="5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">
      <c r="A15" s="46">
        <v>12</v>
      </c>
      <c r="B15" s="200">
        <v>19</v>
      </c>
      <c r="C15" s="46" t="s">
        <v>391</v>
      </c>
      <c r="D15" s="46" t="s">
        <v>392</v>
      </c>
      <c r="E15" s="74" t="s">
        <v>121</v>
      </c>
      <c r="F15" s="47">
        <f t="shared" si="0"/>
        <v>8</v>
      </c>
      <c r="G15" s="100">
        <f t="shared" si="1"/>
        <v>0</v>
      </c>
      <c r="H15" s="100">
        <v>8</v>
      </c>
      <c r="I15" s="205"/>
      <c r="J15" s="51"/>
      <c r="K15" s="188"/>
      <c r="L15" s="51"/>
      <c r="M15" s="188"/>
      <c r="N15" s="51"/>
      <c r="O15" s="188"/>
      <c r="P15" s="51"/>
      <c r="Q15" s="50"/>
      <c r="R15" s="51"/>
      <c r="S15" s="50"/>
      <c r="T15" s="51"/>
      <c r="U15" s="50"/>
      <c r="V15" s="5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">
      <c r="A16" s="46">
        <v>13</v>
      </c>
      <c r="B16" s="200">
        <v>3</v>
      </c>
      <c r="C16" s="44" t="s">
        <v>249</v>
      </c>
      <c r="D16" s="46" t="s">
        <v>292</v>
      </c>
      <c r="E16" s="77" t="s">
        <v>305</v>
      </c>
      <c r="F16" s="47">
        <f t="shared" si="0"/>
        <v>0</v>
      </c>
      <c r="G16" s="100">
        <f t="shared" si="1"/>
        <v>0</v>
      </c>
      <c r="H16" s="100">
        <v>0</v>
      </c>
      <c r="I16" s="188"/>
      <c r="J16" s="51"/>
      <c r="K16" s="188"/>
      <c r="L16" s="51"/>
      <c r="M16" s="188"/>
      <c r="N16" s="51"/>
      <c r="O16" s="188"/>
      <c r="P16" s="51"/>
      <c r="Q16" s="50"/>
      <c r="R16" s="51"/>
      <c r="S16" s="50"/>
      <c r="T16" s="51"/>
      <c r="U16" s="50"/>
      <c r="V16" s="51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2">
      <c r="A17" s="46">
        <v>14</v>
      </c>
      <c r="B17" s="200">
        <v>7</v>
      </c>
      <c r="C17" s="46" t="s">
        <v>250</v>
      </c>
      <c r="D17" s="46" t="s">
        <v>293</v>
      </c>
      <c r="E17" s="77" t="s">
        <v>305</v>
      </c>
      <c r="F17" s="47">
        <f t="shared" si="0"/>
        <v>0</v>
      </c>
      <c r="G17" s="100">
        <f t="shared" si="1"/>
        <v>0</v>
      </c>
      <c r="H17" s="100">
        <v>0</v>
      </c>
      <c r="I17" s="188"/>
      <c r="J17" s="51"/>
      <c r="K17" s="188"/>
      <c r="L17" s="51"/>
      <c r="M17" s="188"/>
      <c r="N17" s="51"/>
      <c r="O17" s="188"/>
      <c r="P17" s="51"/>
      <c r="Q17" s="50"/>
      <c r="R17" s="51"/>
      <c r="S17" s="50"/>
      <c r="T17" s="51"/>
      <c r="U17" s="50"/>
      <c r="V17" s="51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x14ac:dyDescent="0.2">
      <c r="A18" s="46">
        <v>15</v>
      </c>
      <c r="B18" s="200">
        <v>9</v>
      </c>
      <c r="C18" s="46" t="s">
        <v>326</v>
      </c>
      <c r="D18" s="46" t="s">
        <v>334</v>
      </c>
      <c r="E18" s="187" t="s">
        <v>305</v>
      </c>
      <c r="F18" s="47">
        <f t="shared" si="0"/>
        <v>0</v>
      </c>
      <c r="G18" s="100">
        <f t="shared" si="1"/>
        <v>0</v>
      </c>
      <c r="H18" s="100">
        <v>0</v>
      </c>
      <c r="I18" s="205"/>
      <c r="J18" s="51"/>
      <c r="K18" s="188"/>
      <c r="L18" s="51"/>
      <c r="M18" s="188"/>
      <c r="N18" s="51"/>
      <c r="O18" s="188"/>
      <c r="P18" s="51"/>
      <c r="Q18" s="50"/>
      <c r="R18" s="51"/>
      <c r="S18" s="50"/>
      <c r="T18" s="51"/>
      <c r="U18" s="50"/>
      <c r="V18" s="51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4.25" x14ac:dyDescent="0.2">
      <c r="A19" s="46">
        <v>16</v>
      </c>
      <c r="B19" s="200">
        <v>14</v>
      </c>
      <c r="C19" s="206" t="s">
        <v>262</v>
      </c>
      <c r="D19" s="206" t="s">
        <v>327</v>
      </c>
      <c r="E19" s="77" t="s">
        <v>305</v>
      </c>
      <c r="F19" s="47">
        <f t="shared" si="0"/>
        <v>0</v>
      </c>
      <c r="G19" s="100">
        <f t="shared" si="1"/>
        <v>0</v>
      </c>
      <c r="H19" s="100">
        <v>0</v>
      </c>
      <c r="I19" s="188"/>
      <c r="J19" s="51"/>
      <c r="K19" s="188"/>
      <c r="L19" s="51"/>
      <c r="M19" s="188"/>
      <c r="N19" s="51"/>
      <c r="O19" s="188"/>
      <c r="P19" s="51"/>
      <c r="Q19" s="50"/>
      <c r="R19" s="51"/>
      <c r="S19" s="50"/>
      <c r="T19" s="51"/>
      <c r="U19" s="50"/>
      <c r="V19" s="51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4.25" x14ac:dyDescent="0.2">
      <c r="A20" s="46">
        <v>17</v>
      </c>
      <c r="B20" s="200">
        <v>15</v>
      </c>
      <c r="C20" s="206" t="s">
        <v>256</v>
      </c>
      <c r="D20" s="206" t="s">
        <v>296</v>
      </c>
      <c r="E20" s="241" t="s">
        <v>404</v>
      </c>
      <c r="F20" s="47">
        <f t="shared" si="0"/>
        <v>0</v>
      </c>
      <c r="G20" s="100">
        <f t="shared" si="1"/>
        <v>0</v>
      </c>
      <c r="H20" s="100">
        <v>0</v>
      </c>
      <c r="I20" s="188"/>
      <c r="J20" s="51"/>
      <c r="K20" s="188"/>
      <c r="L20" s="51"/>
      <c r="M20" s="188"/>
      <c r="N20" s="51"/>
      <c r="O20" s="188"/>
      <c r="P20" s="51"/>
      <c r="Q20" s="50"/>
      <c r="R20" s="51"/>
      <c r="S20" s="50"/>
      <c r="T20" s="51"/>
      <c r="U20" s="50"/>
      <c r="V20" s="51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">
      <c r="A21" s="46">
        <v>18</v>
      </c>
      <c r="B21" s="200">
        <v>16</v>
      </c>
      <c r="C21" s="87" t="s">
        <v>252</v>
      </c>
      <c r="D21" s="46" t="s">
        <v>295</v>
      </c>
      <c r="E21" s="77" t="s">
        <v>305</v>
      </c>
      <c r="F21" s="47">
        <f t="shared" si="0"/>
        <v>0</v>
      </c>
      <c r="G21" s="100">
        <f t="shared" si="1"/>
        <v>0</v>
      </c>
      <c r="H21" s="100">
        <v>0</v>
      </c>
      <c r="I21" s="50"/>
      <c r="J21" s="51"/>
      <c r="K21" s="50"/>
      <c r="L21" s="51"/>
      <c r="M21" s="188"/>
      <c r="N21" s="51"/>
      <c r="O21" s="188"/>
      <c r="P21" s="51"/>
      <c r="Q21" s="50"/>
      <c r="R21" s="51"/>
      <c r="S21" s="50"/>
      <c r="T21" s="51"/>
      <c r="U21" s="50"/>
      <c r="V21" s="51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4.25" x14ac:dyDescent="0.2">
      <c r="A22" s="46">
        <v>19</v>
      </c>
      <c r="B22" s="200">
        <v>17</v>
      </c>
      <c r="C22" s="206" t="s">
        <v>336</v>
      </c>
      <c r="D22" s="206" t="s">
        <v>337</v>
      </c>
      <c r="E22" s="77" t="s">
        <v>305</v>
      </c>
      <c r="F22" s="47">
        <f t="shared" si="0"/>
        <v>0</v>
      </c>
      <c r="G22" s="100">
        <f t="shared" si="1"/>
        <v>0</v>
      </c>
      <c r="H22" s="100">
        <v>0</v>
      </c>
      <c r="I22" s="50"/>
      <c r="J22" s="51"/>
      <c r="K22" s="50"/>
      <c r="L22" s="51"/>
      <c r="M22" s="188"/>
      <c r="N22" s="51"/>
      <c r="O22" s="188"/>
      <c r="P22" s="51"/>
      <c r="Q22" s="50"/>
      <c r="R22" s="51"/>
      <c r="S22" s="50"/>
      <c r="T22" s="51"/>
      <c r="U22" s="50"/>
      <c r="V22" s="51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">
      <c r="A23" s="46">
        <v>20</v>
      </c>
      <c r="B23" s="200">
        <v>20</v>
      </c>
      <c r="C23" s="171" t="s">
        <v>338</v>
      </c>
      <c r="D23" s="171" t="s">
        <v>339</v>
      </c>
      <c r="E23" s="174" t="s">
        <v>305</v>
      </c>
      <c r="F23" s="155">
        <f t="shared" si="0"/>
        <v>0</v>
      </c>
      <c r="G23" s="172">
        <f t="shared" si="1"/>
        <v>0</v>
      </c>
      <c r="H23" s="100">
        <v>0</v>
      </c>
      <c r="I23" s="198"/>
      <c r="J23" s="169"/>
      <c r="K23" s="247"/>
      <c r="L23" s="169"/>
      <c r="M23" s="198"/>
      <c r="N23" s="169"/>
      <c r="O23" s="198"/>
      <c r="P23" s="169"/>
      <c r="Q23" s="173"/>
      <c r="R23" s="169"/>
      <c r="S23" s="173"/>
      <c r="T23" s="169"/>
      <c r="U23" s="173"/>
      <c r="V23" s="16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2">
      <c r="A24" s="46">
        <v>21</v>
      </c>
      <c r="B24" s="200">
        <v>21</v>
      </c>
      <c r="C24" s="240" t="s">
        <v>136</v>
      </c>
      <c r="D24" s="240" t="s">
        <v>287</v>
      </c>
      <c r="E24" s="184" t="s">
        <v>87</v>
      </c>
      <c r="F24" s="155">
        <f t="shared" si="0"/>
        <v>0</v>
      </c>
      <c r="G24" s="172">
        <f t="shared" si="1"/>
        <v>0</v>
      </c>
      <c r="H24" s="100">
        <v>0</v>
      </c>
      <c r="I24" s="212"/>
      <c r="J24" s="186"/>
      <c r="K24" s="198"/>
      <c r="L24" s="169"/>
      <c r="M24" s="185"/>
      <c r="N24" s="186"/>
      <c r="O24" s="212"/>
      <c r="P24" s="186"/>
      <c r="Q24" s="185"/>
      <c r="R24" s="186"/>
      <c r="S24" s="185"/>
      <c r="T24" s="186"/>
      <c r="U24" s="185"/>
      <c r="V24" s="186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4.25" x14ac:dyDescent="0.2">
      <c r="A25" s="46">
        <v>22</v>
      </c>
      <c r="B25" s="200">
        <v>22</v>
      </c>
      <c r="C25" s="236" t="s">
        <v>242</v>
      </c>
      <c r="D25" s="236" t="s">
        <v>316</v>
      </c>
      <c r="E25" s="209" t="s">
        <v>404</v>
      </c>
      <c r="F25" s="180">
        <f t="shared" si="0"/>
        <v>0</v>
      </c>
      <c r="G25" s="214">
        <f t="shared" si="1"/>
        <v>0</v>
      </c>
      <c r="H25" s="172">
        <v>0</v>
      </c>
      <c r="I25" s="185"/>
      <c r="J25" s="186"/>
      <c r="K25" s="198"/>
      <c r="L25" s="169"/>
      <c r="M25" s="185"/>
      <c r="N25" s="186"/>
      <c r="O25" s="212"/>
      <c r="P25" s="186"/>
      <c r="Q25" s="185"/>
      <c r="R25" s="186"/>
      <c r="S25" s="185"/>
      <c r="T25" s="186"/>
      <c r="U25" s="185"/>
      <c r="V25" s="186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x14ac:dyDescent="0.2">
      <c r="A26" s="46">
        <v>23</v>
      </c>
      <c r="B26" s="200">
        <v>23</v>
      </c>
      <c r="C26" s="182" t="s">
        <v>259</v>
      </c>
      <c r="D26" s="182" t="s">
        <v>297</v>
      </c>
      <c r="E26" s="246" t="s">
        <v>121</v>
      </c>
      <c r="F26" s="167">
        <f t="shared" si="0"/>
        <v>0</v>
      </c>
      <c r="G26" s="177">
        <f t="shared" si="1"/>
        <v>0</v>
      </c>
      <c r="H26" s="177">
        <v>0</v>
      </c>
      <c r="I26" s="178"/>
      <c r="J26" s="179"/>
      <c r="K26" s="235"/>
      <c r="L26" s="179"/>
      <c r="M26" s="50"/>
      <c r="N26" s="179"/>
      <c r="O26" s="178"/>
      <c r="P26" s="179"/>
      <c r="Q26" s="178"/>
      <c r="R26" s="179"/>
      <c r="S26" s="178"/>
      <c r="T26" s="179"/>
      <c r="U26" s="178"/>
      <c r="V26" s="17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x14ac:dyDescent="0.2">
      <c r="A27" s="46">
        <v>24</v>
      </c>
      <c r="B27" s="200">
        <v>24</v>
      </c>
      <c r="C27" s="182" t="s">
        <v>158</v>
      </c>
      <c r="D27" s="182" t="s">
        <v>230</v>
      </c>
      <c r="E27" s="213" t="s">
        <v>121</v>
      </c>
      <c r="F27" s="167">
        <f t="shared" si="0"/>
        <v>0</v>
      </c>
      <c r="G27" s="177">
        <f t="shared" si="1"/>
        <v>0</v>
      </c>
      <c r="H27" s="177">
        <v>0</v>
      </c>
      <c r="I27" s="50"/>
      <c r="J27" s="179"/>
      <c r="K27" s="235"/>
      <c r="L27" s="179"/>
      <c r="M27" s="178"/>
      <c r="N27" s="179"/>
      <c r="O27" s="178"/>
      <c r="P27" s="179"/>
      <c r="Q27" s="178"/>
      <c r="R27" s="179"/>
      <c r="S27" s="178"/>
      <c r="T27" s="179"/>
      <c r="U27" s="178"/>
      <c r="V27" s="17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x14ac:dyDescent="0.2">
      <c r="A28" s="46">
        <v>25</v>
      </c>
      <c r="B28" s="200">
        <v>25</v>
      </c>
      <c r="C28" s="182" t="s">
        <v>260</v>
      </c>
      <c r="D28" s="182" t="s">
        <v>298</v>
      </c>
      <c r="E28" s="245" t="s">
        <v>305</v>
      </c>
      <c r="F28" s="167">
        <f t="shared" si="0"/>
        <v>0</v>
      </c>
      <c r="G28" s="177">
        <f t="shared" si="1"/>
        <v>0</v>
      </c>
      <c r="H28" s="177">
        <v>0</v>
      </c>
      <c r="I28" s="96"/>
      <c r="J28" s="179"/>
      <c r="K28" s="235"/>
      <c r="L28" s="179"/>
      <c r="M28" s="178"/>
      <c r="N28" s="179"/>
      <c r="O28" s="178"/>
      <c r="P28" s="179"/>
      <c r="Q28" s="178"/>
      <c r="R28" s="179"/>
      <c r="S28" s="178"/>
      <c r="T28" s="179"/>
      <c r="U28" s="178"/>
      <c r="V28" s="17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x14ac:dyDescent="0.2">
      <c r="A29" s="46">
        <v>26</v>
      </c>
      <c r="B29" s="200">
        <v>26</v>
      </c>
      <c r="C29" s="182" t="s">
        <v>264</v>
      </c>
      <c r="D29" s="182" t="s">
        <v>299</v>
      </c>
      <c r="E29" s="244" t="s">
        <v>304</v>
      </c>
      <c r="F29" s="167">
        <f t="shared" si="0"/>
        <v>0</v>
      </c>
      <c r="G29" s="177">
        <f t="shared" si="1"/>
        <v>0</v>
      </c>
      <c r="H29" s="177">
        <v>0</v>
      </c>
      <c r="I29" s="50"/>
      <c r="J29" s="179"/>
      <c r="K29" s="178"/>
      <c r="L29" s="179"/>
      <c r="M29" s="178"/>
      <c r="N29" s="179"/>
      <c r="O29" s="178"/>
      <c r="P29" s="179"/>
      <c r="Q29" s="178"/>
      <c r="R29" s="179"/>
      <c r="S29" s="178"/>
      <c r="T29" s="179"/>
      <c r="U29" s="178"/>
      <c r="V29" s="17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x14ac:dyDescent="0.2">
      <c r="A30" s="46">
        <v>27</v>
      </c>
      <c r="B30" s="200">
        <v>27</v>
      </c>
      <c r="C30" s="182" t="s">
        <v>251</v>
      </c>
      <c r="D30" s="182" t="s">
        <v>300</v>
      </c>
      <c r="E30" s="243" t="s">
        <v>305</v>
      </c>
      <c r="F30" s="167">
        <f t="shared" si="0"/>
        <v>0</v>
      </c>
      <c r="G30" s="177">
        <f t="shared" si="1"/>
        <v>0</v>
      </c>
      <c r="H30" s="177">
        <v>0</v>
      </c>
      <c r="I30" s="50"/>
      <c r="J30" s="179"/>
      <c r="K30" s="178"/>
      <c r="L30" s="179"/>
      <c r="M30" s="178"/>
      <c r="N30" s="179"/>
      <c r="O30" s="178"/>
      <c r="P30" s="179"/>
      <c r="Q30" s="178"/>
      <c r="R30" s="179"/>
      <c r="S30" s="178"/>
      <c r="T30" s="179"/>
      <c r="U30" s="178"/>
      <c r="V30" s="17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x14ac:dyDescent="0.2">
      <c r="A31" s="46">
        <v>28</v>
      </c>
      <c r="B31" s="200">
        <v>28</v>
      </c>
      <c r="C31" s="182" t="s">
        <v>149</v>
      </c>
      <c r="D31" s="182" t="s">
        <v>227</v>
      </c>
      <c r="E31" s="242" t="s">
        <v>87</v>
      </c>
      <c r="F31" s="167">
        <f t="shared" si="0"/>
        <v>0</v>
      </c>
      <c r="G31" s="177">
        <f t="shared" si="1"/>
        <v>0</v>
      </c>
      <c r="H31" s="177">
        <v>0</v>
      </c>
      <c r="I31" s="50"/>
      <c r="J31" s="179"/>
      <c r="K31" s="178"/>
      <c r="L31" s="179"/>
      <c r="M31" s="178"/>
      <c r="N31" s="179"/>
      <c r="O31" s="178"/>
      <c r="P31" s="179"/>
      <c r="Q31" s="178"/>
      <c r="R31" s="179"/>
      <c r="S31" s="178"/>
      <c r="T31" s="179"/>
      <c r="U31" s="178"/>
      <c r="V31" s="17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2">
      <c r="A32" s="46">
        <v>29</v>
      </c>
      <c r="B32" s="200">
        <v>29</v>
      </c>
      <c r="C32" s="182" t="s">
        <v>261</v>
      </c>
      <c r="D32" s="182" t="s">
        <v>302</v>
      </c>
      <c r="E32" s="187" t="s">
        <v>305</v>
      </c>
      <c r="F32" s="167">
        <f t="shared" si="0"/>
        <v>0</v>
      </c>
      <c r="G32" s="177">
        <f t="shared" si="1"/>
        <v>0</v>
      </c>
      <c r="H32" s="177">
        <v>0</v>
      </c>
      <c r="I32" s="50"/>
      <c r="J32" s="179"/>
      <c r="K32" s="230"/>
      <c r="L32" s="179"/>
      <c r="M32" s="50"/>
      <c r="N32" s="179"/>
      <c r="O32" s="178"/>
      <c r="P32" s="179"/>
      <c r="Q32" s="178"/>
      <c r="R32" s="179"/>
      <c r="S32" s="178"/>
      <c r="T32" s="179"/>
      <c r="U32" s="178"/>
      <c r="V32" s="17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x14ac:dyDescent="0.2">
      <c r="A33" s="46">
        <v>30</v>
      </c>
      <c r="B33" s="200">
        <v>30</v>
      </c>
      <c r="C33" s="182" t="s">
        <v>253</v>
      </c>
      <c r="D33" s="182" t="s">
        <v>303</v>
      </c>
      <c r="E33" s="187" t="s">
        <v>305</v>
      </c>
      <c r="F33" s="167">
        <f t="shared" si="0"/>
        <v>0</v>
      </c>
      <c r="G33" s="177">
        <f t="shared" si="1"/>
        <v>0</v>
      </c>
      <c r="H33" s="177">
        <v>0</v>
      </c>
      <c r="I33" s="50"/>
      <c r="J33" s="179"/>
      <c r="K33" s="230"/>
      <c r="L33" s="179"/>
      <c r="M33" s="50"/>
      <c r="N33" s="179"/>
      <c r="O33" s="178"/>
      <c r="P33" s="179"/>
      <c r="Q33" s="178"/>
      <c r="R33" s="179"/>
      <c r="S33" s="178"/>
      <c r="T33" s="179"/>
      <c r="U33" s="178"/>
      <c r="V33" s="17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x14ac:dyDescent="0.2">
      <c r="A34" s="46">
        <v>31</v>
      </c>
      <c r="B34" s="200">
        <v>31</v>
      </c>
      <c r="C34" s="182" t="s">
        <v>236</v>
      </c>
      <c r="D34" s="182" t="s">
        <v>318</v>
      </c>
      <c r="E34" s="238" t="s">
        <v>87</v>
      </c>
      <c r="F34" s="167">
        <f t="shared" si="0"/>
        <v>0</v>
      </c>
      <c r="G34" s="177">
        <f t="shared" si="1"/>
        <v>0</v>
      </c>
      <c r="H34" s="177">
        <v>0</v>
      </c>
      <c r="I34" s="50"/>
      <c r="J34" s="179"/>
      <c r="K34" s="230"/>
      <c r="L34" s="179"/>
      <c r="M34" s="230"/>
      <c r="N34" s="179"/>
      <c r="O34" s="50"/>
      <c r="P34" s="51"/>
      <c r="Q34" s="178"/>
      <c r="R34" s="179"/>
      <c r="S34" s="178"/>
      <c r="T34" s="179"/>
      <c r="U34" s="178"/>
      <c r="V34" s="17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4.25" x14ac:dyDescent="0.2">
      <c r="A35" s="46">
        <v>32</v>
      </c>
      <c r="B35" s="200">
        <v>32</v>
      </c>
      <c r="C35" s="175" t="s">
        <v>332</v>
      </c>
      <c r="D35" s="236" t="s">
        <v>335</v>
      </c>
      <c r="E35" s="213" t="s">
        <v>305</v>
      </c>
      <c r="F35" s="167">
        <f t="shared" si="0"/>
        <v>0</v>
      </c>
      <c r="G35" s="177">
        <f t="shared" si="1"/>
        <v>0</v>
      </c>
      <c r="H35" s="177">
        <v>0</v>
      </c>
      <c r="I35" s="50"/>
      <c r="J35" s="179"/>
      <c r="K35" s="50"/>
      <c r="L35" s="179"/>
      <c r="M35" s="178"/>
      <c r="N35" s="179"/>
      <c r="O35" s="178"/>
      <c r="P35" s="179"/>
      <c r="Q35" s="178"/>
      <c r="R35" s="179"/>
      <c r="S35" s="178"/>
      <c r="T35" s="179"/>
      <c r="U35" s="178"/>
      <c r="V35" s="17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x14ac:dyDescent="0.2">
      <c r="I36">
        <f>COUNTA(I4:I35)</f>
        <v>0</v>
      </c>
      <c r="K36">
        <f>COUNTA(K4:K35)</f>
        <v>0</v>
      </c>
      <c r="M36">
        <f>COUNTA(M4:M35)</f>
        <v>0</v>
      </c>
      <c r="N36"/>
      <c r="O36">
        <f>COUNTA(O4:O35)</f>
        <v>0</v>
      </c>
    </row>
    <row r="37" spans="1:32" x14ac:dyDescent="0.2">
      <c r="A37" s="7"/>
      <c r="B37" s="7"/>
      <c r="C37" s="113" t="s">
        <v>243</v>
      </c>
      <c r="D37" s="151"/>
      <c r="E37" s="151"/>
      <c r="F37" s="115" t="e">
        <f>SUM(I36:V36)/F38</f>
        <v>#DIV/0!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32" x14ac:dyDescent="0.2">
      <c r="A38" s="7"/>
      <c r="B38" s="7"/>
      <c r="C38" s="113" t="s">
        <v>244</v>
      </c>
      <c r="D38" s="151"/>
      <c r="E38" s="151"/>
      <c r="F38" s="152">
        <f>COUNTIF(I36:AJ36,"&gt;0")</f>
        <v>0</v>
      </c>
      <c r="G38" s="153"/>
      <c r="H38" s="153"/>
      <c r="I38" s="153"/>
      <c r="J38" s="153"/>
      <c r="K38" s="35"/>
      <c r="L38" s="9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32" x14ac:dyDescent="0.2">
      <c r="I39"/>
      <c r="K39"/>
      <c r="N39"/>
    </row>
    <row r="40" spans="1:32" x14ac:dyDescent="0.2">
      <c r="I40"/>
      <c r="K40"/>
      <c r="N40"/>
    </row>
    <row r="42" spans="1:32" x14ac:dyDescent="0.2">
      <c r="A42" s="34" t="s">
        <v>161</v>
      </c>
    </row>
    <row r="45" spans="1:32" x14ac:dyDescent="0.2">
      <c r="C45" s="117" t="s">
        <v>10</v>
      </c>
      <c r="D45" s="111" t="s">
        <v>39</v>
      </c>
      <c r="E45" s="111" t="s">
        <v>9</v>
      </c>
    </row>
    <row r="46" spans="1:32" x14ac:dyDescent="0.2">
      <c r="C46" s="118" t="s">
        <v>16</v>
      </c>
      <c r="D46" s="104" t="s">
        <v>41</v>
      </c>
      <c r="E46" s="104" t="s">
        <v>15</v>
      </c>
    </row>
    <row r="47" spans="1:32" x14ac:dyDescent="0.2">
      <c r="C47" s="119" t="s">
        <v>20</v>
      </c>
      <c r="D47" s="105" t="s">
        <v>43</v>
      </c>
      <c r="E47" s="105" t="s">
        <v>19</v>
      </c>
    </row>
    <row r="48" spans="1:32" x14ac:dyDescent="0.2">
      <c r="C48" s="120" t="s">
        <v>23</v>
      </c>
      <c r="D48" s="106" t="s">
        <v>44</v>
      </c>
      <c r="E48" s="106" t="s">
        <v>22</v>
      </c>
    </row>
    <row r="49" spans="1:9" x14ac:dyDescent="0.2">
      <c r="C49" s="121" t="s">
        <v>26</v>
      </c>
      <c r="D49" s="107" t="s">
        <v>48</v>
      </c>
      <c r="E49" s="107" t="s">
        <v>25</v>
      </c>
    </row>
    <row r="50" spans="1:9" x14ac:dyDescent="0.2">
      <c r="C50" s="124" t="s">
        <v>29</v>
      </c>
      <c r="D50" s="109" t="s">
        <v>257</v>
      </c>
      <c r="E50" s="109" t="s">
        <v>28</v>
      </c>
    </row>
    <row r="51" spans="1:9" x14ac:dyDescent="0.2">
      <c r="C51" s="125" t="s">
        <v>32</v>
      </c>
      <c r="D51" s="110" t="s">
        <v>258</v>
      </c>
      <c r="E51" s="110" t="s">
        <v>31</v>
      </c>
    </row>
    <row r="55" spans="1:9" ht="12.75" customHeight="1" x14ac:dyDescent="0.2">
      <c r="A55" s="283" t="s">
        <v>157</v>
      </c>
      <c r="B55" s="283"/>
      <c r="C55" s="283"/>
      <c r="D55" s="283"/>
      <c r="E55" s="283"/>
      <c r="F55" s="283"/>
      <c r="G55" s="283"/>
      <c r="H55" s="283"/>
    </row>
    <row r="56" spans="1:9" ht="12.75" customHeight="1" x14ac:dyDescent="0.2">
      <c r="A56" s="283"/>
      <c r="B56" s="283"/>
      <c r="C56" s="283"/>
      <c r="D56" s="283"/>
      <c r="E56" s="283"/>
      <c r="F56" s="283"/>
      <c r="G56" s="283"/>
      <c r="H56" s="283"/>
    </row>
    <row r="57" spans="1:9" ht="33.75" x14ac:dyDescent="0.2">
      <c r="A57" s="41" t="s">
        <v>53</v>
      </c>
      <c r="B57" s="41" t="s">
        <v>54</v>
      </c>
      <c r="C57" s="42" t="s">
        <v>153</v>
      </c>
      <c r="D57" s="42" t="s">
        <v>169</v>
      </c>
      <c r="E57" s="42" t="s">
        <v>72</v>
      </c>
      <c r="F57" s="42" t="s">
        <v>56</v>
      </c>
      <c r="G57" s="43" t="s">
        <v>364</v>
      </c>
      <c r="H57" s="43" t="s">
        <v>395</v>
      </c>
    </row>
    <row r="58" spans="1:9" ht="12.75" customHeight="1" x14ac:dyDescent="0.2">
      <c r="A58" s="46">
        <v>1</v>
      </c>
      <c r="B58" s="46">
        <v>1</v>
      </c>
      <c r="C58" s="46" t="s">
        <v>254</v>
      </c>
      <c r="D58" s="46" t="s">
        <v>294</v>
      </c>
      <c r="E58" s="82" t="s">
        <v>305</v>
      </c>
      <c r="F58" s="47">
        <v>415.5</v>
      </c>
      <c r="G58" s="100">
        <v>240</v>
      </c>
      <c r="H58" s="100">
        <f t="shared" ref="H58:H69" si="2">G58/2</f>
        <v>120</v>
      </c>
      <c r="I58" s="1">
        <f>_xlfn.RANK.EQ(H58,$H$58:$H$75)</f>
        <v>2</v>
      </c>
    </row>
    <row r="59" spans="1:9" ht="12.75" customHeight="1" x14ac:dyDescent="0.2">
      <c r="A59" s="46">
        <v>2</v>
      </c>
      <c r="B59" s="46">
        <v>3</v>
      </c>
      <c r="C59" s="44" t="s">
        <v>376</v>
      </c>
      <c r="D59" s="46" t="s">
        <v>384</v>
      </c>
      <c r="E59" s="77" t="s">
        <v>97</v>
      </c>
      <c r="F59" s="47">
        <v>280</v>
      </c>
      <c r="G59" s="100">
        <v>280</v>
      </c>
      <c r="H59" s="100">
        <f t="shared" si="2"/>
        <v>140</v>
      </c>
      <c r="I59" s="1">
        <f t="shared" ref="I59:I75" si="3">_xlfn.RANK.EQ(H59,$H$58:$H$75)</f>
        <v>1</v>
      </c>
    </row>
    <row r="60" spans="1:9" ht="12.75" customHeight="1" x14ac:dyDescent="0.2">
      <c r="A60" s="46">
        <v>3</v>
      </c>
      <c r="B60" s="46">
        <v>2</v>
      </c>
      <c r="C60" s="46" t="s">
        <v>249</v>
      </c>
      <c r="D60" s="46" t="s">
        <v>292</v>
      </c>
      <c r="E60" s="79" t="s">
        <v>305</v>
      </c>
      <c r="F60" s="47">
        <v>255.5</v>
      </c>
      <c r="G60" s="100">
        <v>0</v>
      </c>
      <c r="H60" s="100">
        <f t="shared" si="2"/>
        <v>0</v>
      </c>
      <c r="I60" s="1">
        <f t="shared" si="3"/>
        <v>12</v>
      </c>
    </row>
    <row r="61" spans="1:9" ht="12.75" customHeight="1" x14ac:dyDescent="0.2">
      <c r="A61" s="46">
        <v>4</v>
      </c>
      <c r="B61" s="46">
        <v>4</v>
      </c>
      <c r="C61" s="46" t="s">
        <v>368</v>
      </c>
      <c r="D61" s="46" t="s">
        <v>378</v>
      </c>
      <c r="E61" s="79" t="s">
        <v>305</v>
      </c>
      <c r="F61" s="47">
        <v>160</v>
      </c>
      <c r="G61" s="100">
        <v>160</v>
      </c>
      <c r="H61" s="100">
        <f t="shared" si="2"/>
        <v>80</v>
      </c>
      <c r="I61" s="1">
        <f t="shared" si="3"/>
        <v>3</v>
      </c>
    </row>
    <row r="62" spans="1:9" ht="12.75" customHeight="1" x14ac:dyDescent="0.2">
      <c r="A62" s="46">
        <v>5</v>
      </c>
      <c r="B62" s="46">
        <v>5</v>
      </c>
      <c r="C62" s="46" t="s">
        <v>375</v>
      </c>
      <c r="D62" s="46" t="s">
        <v>383</v>
      </c>
      <c r="E62" s="79" t="s">
        <v>304</v>
      </c>
      <c r="F62" s="47">
        <v>152</v>
      </c>
      <c r="G62" s="100">
        <v>152</v>
      </c>
      <c r="H62" s="100">
        <f t="shared" si="2"/>
        <v>76</v>
      </c>
      <c r="I62" s="1">
        <f t="shared" si="3"/>
        <v>4</v>
      </c>
    </row>
    <row r="63" spans="1:9" x14ac:dyDescent="0.2">
      <c r="A63" s="46">
        <v>6</v>
      </c>
      <c r="B63" s="46">
        <v>10</v>
      </c>
      <c r="C63" s="46" t="s">
        <v>373</v>
      </c>
      <c r="D63" s="46" t="s">
        <v>382</v>
      </c>
      <c r="E63" s="77" t="s">
        <v>305</v>
      </c>
      <c r="F63" s="47">
        <v>144</v>
      </c>
      <c r="G63" s="100">
        <v>144</v>
      </c>
      <c r="H63" s="100">
        <f t="shared" si="2"/>
        <v>72</v>
      </c>
      <c r="I63" s="1">
        <f t="shared" si="3"/>
        <v>5</v>
      </c>
    </row>
    <row r="64" spans="1:9" x14ac:dyDescent="0.2">
      <c r="A64" s="46">
        <v>7</v>
      </c>
      <c r="B64" s="46">
        <v>6</v>
      </c>
      <c r="C64" s="46" t="s">
        <v>250</v>
      </c>
      <c r="D64" s="46" t="s">
        <v>293</v>
      </c>
      <c r="E64" s="77" t="s">
        <v>305</v>
      </c>
      <c r="F64" s="47">
        <v>117</v>
      </c>
      <c r="G64" s="100">
        <v>0</v>
      </c>
      <c r="H64" s="100">
        <f t="shared" si="2"/>
        <v>0</v>
      </c>
      <c r="I64" s="1">
        <f t="shared" si="3"/>
        <v>12</v>
      </c>
    </row>
    <row r="65" spans="1:9" x14ac:dyDescent="0.2">
      <c r="A65" s="46">
        <v>8</v>
      </c>
      <c r="B65" s="46">
        <v>7</v>
      </c>
      <c r="C65" s="46" t="s">
        <v>369</v>
      </c>
      <c r="D65" s="46" t="s">
        <v>381</v>
      </c>
      <c r="E65" s="82" t="s">
        <v>305</v>
      </c>
      <c r="F65" s="47">
        <v>104</v>
      </c>
      <c r="G65" s="100">
        <v>104</v>
      </c>
      <c r="H65" s="100">
        <f t="shared" si="2"/>
        <v>52</v>
      </c>
      <c r="I65" s="1">
        <f t="shared" si="3"/>
        <v>6</v>
      </c>
    </row>
    <row r="66" spans="1:9" x14ac:dyDescent="0.2">
      <c r="A66" s="46">
        <v>9</v>
      </c>
      <c r="B66" s="46">
        <v>8</v>
      </c>
      <c r="C66" s="46" t="s">
        <v>326</v>
      </c>
      <c r="D66" s="46" t="s">
        <v>334</v>
      </c>
      <c r="E66" s="77" t="s">
        <v>305</v>
      </c>
      <c r="F66" s="47">
        <v>98</v>
      </c>
      <c r="G66" s="100">
        <v>0</v>
      </c>
      <c r="H66" s="100">
        <f t="shared" si="2"/>
        <v>0</v>
      </c>
      <c r="I66" s="1">
        <f t="shared" si="3"/>
        <v>12</v>
      </c>
    </row>
    <row r="67" spans="1:9" x14ac:dyDescent="0.2">
      <c r="A67" s="46">
        <v>10</v>
      </c>
      <c r="B67" s="46">
        <v>18</v>
      </c>
      <c r="C67" s="46" t="s">
        <v>159</v>
      </c>
      <c r="D67" s="46" t="s">
        <v>231</v>
      </c>
      <c r="E67" s="79" t="s">
        <v>121</v>
      </c>
      <c r="F67" s="47">
        <v>87</v>
      </c>
      <c r="G67" s="100">
        <v>80</v>
      </c>
      <c r="H67" s="100">
        <f t="shared" si="2"/>
        <v>40</v>
      </c>
      <c r="I67" s="1">
        <f t="shared" si="3"/>
        <v>7</v>
      </c>
    </row>
    <row r="68" spans="1:9" x14ac:dyDescent="0.2">
      <c r="A68" s="46">
        <v>11</v>
      </c>
      <c r="B68" s="46">
        <v>9</v>
      </c>
      <c r="C68" s="46" t="s">
        <v>265</v>
      </c>
      <c r="D68" s="46" t="s">
        <v>301</v>
      </c>
      <c r="E68" s="77" t="s">
        <v>304</v>
      </c>
      <c r="F68" s="47">
        <v>80</v>
      </c>
      <c r="G68" s="100">
        <v>80</v>
      </c>
      <c r="H68" s="100">
        <f t="shared" si="2"/>
        <v>40</v>
      </c>
      <c r="I68" s="1">
        <f t="shared" si="3"/>
        <v>7</v>
      </c>
    </row>
    <row r="69" spans="1:9" x14ac:dyDescent="0.2">
      <c r="A69" s="46">
        <v>12</v>
      </c>
      <c r="B69" s="46">
        <v>11</v>
      </c>
      <c r="C69" s="44" t="s">
        <v>377</v>
      </c>
      <c r="D69" s="46" t="s">
        <v>385</v>
      </c>
      <c r="E69" s="79" t="s">
        <v>305</v>
      </c>
      <c r="F69" s="47">
        <v>72</v>
      </c>
      <c r="G69" s="100">
        <v>72</v>
      </c>
      <c r="H69" s="100">
        <f t="shared" si="2"/>
        <v>36</v>
      </c>
      <c r="I69" s="1">
        <f t="shared" si="3"/>
        <v>9</v>
      </c>
    </row>
    <row r="70" spans="1:9" x14ac:dyDescent="0.2">
      <c r="A70" s="46">
        <v>13</v>
      </c>
      <c r="B70" s="46">
        <v>12</v>
      </c>
      <c r="C70" s="46" t="s">
        <v>388</v>
      </c>
      <c r="D70" s="46" t="s">
        <v>389</v>
      </c>
      <c r="E70" s="84" t="s">
        <v>304</v>
      </c>
      <c r="F70" s="47">
        <v>64</v>
      </c>
      <c r="G70" s="100">
        <v>64</v>
      </c>
      <c r="H70" s="100">
        <f t="shared" ref="H70:H89" si="4">G70/2</f>
        <v>32</v>
      </c>
      <c r="I70" s="1">
        <f t="shared" si="3"/>
        <v>10</v>
      </c>
    </row>
    <row r="71" spans="1:9" x14ac:dyDescent="0.2">
      <c r="A71" s="46">
        <v>14</v>
      </c>
      <c r="B71" s="46">
        <v>13</v>
      </c>
      <c r="C71" s="46" t="s">
        <v>262</v>
      </c>
      <c r="D71" s="46" t="s">
        <v>327</v>
      </c>
      <c r="E71" s="77" t="s">
        <v>305</v>
      </c>
      <c r="F71" s="47">
        <v>62</v>
      </c>
      <c r="G71" s="100">
        <v>0</v>
      </c>
      <c r="H71" s="100">
        <f t="shared" si="4"/>
        <v>0</v>
      </c>
      <c r="I71" s="1">
        <f t="shared" si="3"/>
        <v>12</v>
      </c>
    </row>
    <row r="72" spans="1:9" x14ac:dyDescent="0.2">
      <c r="A72" s="46">
        <v>15</v>
      </c>
      <c r="B72" s="46">
        <v>14</v>
      </c>
      <c r="C72" s="46" t="s">
        <v>256</v>
      </c>
      <c r="D72" s="46" t="s">
        <v>296</v>
      </c>
      <c r="E72" s="79" t="s">
        <v>324</v>
      </c>
      <c r="F72" s="47">
        <v>55.5</v>
      </c>
      <c r="G72" s="100">
        <v>0</v>
      </c>
      <c r="H72" s="100">
        <f t="shared" si="4"/>
        <v>0</v>
      </c>
      <c r="I72" s="1">
        <f t="shared" si="3"/>
        <v>12</v>
      </c>
    </row>
    <row r="73" spans="1:9" x14ac:dyDescent="0.2">
      <c r="A73" s="46">
        <v>16</v>
      </c>
      <c r="B73" s="46">
        <v>15</v>
      </c>
      <c r="C73" s="46" t="s">
        <v>252</v>
      </c>
      <c r="D73" s="46" t="s">
        <v>295</v>
      </c>
      <c r="E73" s="80" t="s">
        <v>305</v>
      </c>
      <c r="F73" s="47">
        <v>52</v>
      </c>
      <c r="G73" s="100">
        <v>0</v>
      </c>
      <c r="H73" s="100">
        <f t="shared" si="4"/>
        <v>0</v>
      </c>
      <c r="I73" s="1">
        <f t="shared" si="3"/>
        <v>12</v>
      </c>
    </row>
    <row r="74" spans="1:9" x14ac:dyDescent="0.2">
      <c r="A74" s="46">
        <v>17</v>
      </c>
      <c r="B74" s="46">
        <v>16</v>
      </c>
      <c r="C74" s="46" t="s">
        <v>336</v>
      </c>
      <c r="D74" s="46" t="s">
        <v>337</v>
      </c>
      <c r="E74" s="80" t="s">
        <v>305</v>
      </c>
      <c r="F74" s="47">
        <v>20</v>
      </c>
      <c r="G74" s="100">
        <v>0</v>
      </c>
      <c r="H74" s="100">
        <f t="shared" si="4"/>
        <v>0</v>
      </c>
      <c r="I74" s="1">
        <f t="shared" si="3"/>
        <v>12</v>
      </c>
    </row>
    <row r="75" spans="1:9" x14ac:dyDescent="0.2">
      <c r="A75" s="46">
        <v>18</v>
      </c>
      <c r="B75" s="46">
        <v>17</v>
      </c>
      <c r="C75" s="46" t="s">
        <v>387</v>
      </c>
      <c r="D75" s="46" t="s">
        <v>390</v>
      </c>
      <c r="E75" s="80" t="s">
        <v>304</v>
      </c>
      <c r="F75" s="47">
        <v>16</v>
      </c>
      <c r="G75" s="100">
        <v>16</v>
      </c>
      <c r="H75" s="100">
        <f t="shared" si="4"/>
        <v>8</v>
      </c>
      <c r="I75" s="1">
        <f t="shared" si="3"/>
        <v>11</v>
      </c>
    </row>
    <row r="76" spans="1:9" x14ac:dyDescent="0.2">
      <c r="A76">
        <v>19</v>
      </c>
      <c r="B76">
        <v>32</v>
      </c>
      <c r="C76" t="s">
        <v>391</v>
      </c>
      <c r="D76" t="s">
        <v>392</v>
      </c>
      <c r="E76" t="s">
        <v>121</v>
      </c>
      <c r="F76">
        <v>16</v>
      </c>
      <c r="G76">
        <v>16</v>
      </c>
      <c r="H76" s="100">
        <f t="shared" si="4"/>
        <v>8</v>
      </c>
    </row>
    <row r="77" spans="1:9" x14ac:dyDescent="0.2">
      <c r="A77">
        <v>20</v>
      </c>
      <c r="B77">
        <v>19</v>
      </c>
      <c r="C77" t="s">
        <v>338</v>
      </c>
      <c r="D77" t="s">
        <v>339</v>
      </c>
      <c r="E77" t="s">
        <v>305</v>
      </c>
      <c r="F77">
        <v>7</v>
      </c>
      <c r="G77">
        <v>0</v>
      </c>
      <c r="H77" s="100">
        <f t="shared" si="4"/>
        <v>0</v>
      </c>
    </row>
    <row r="78" spans="1:9" x14ac:dyDescent="0.2">
      <c r="A78">
        <v>21</v>
      </c>
      <c r="B78">
        <v>20</v>
      </c>
      <c r="C78" t="s">
        <v>136</v>
      </c>
      <c r="D78" t="s">
        <v>287</v>
      </c>
      <c r="E78" t="s">
        <v>87</v>
      </c>
      <c r="F78">
        <v>0</v>
      </c>
      <c r="G78">
        <v>0</v>
      </c>
      <c r="H78" s="100">
        <f t="shared" si="4"/>
        <v>0</v>
      </c>
    </row>
    <row r="79" spans="1:9" x14ac:dyDescent="0.2">
      <c r="A79">
        <v>22</v>
      </c>
      <c r="B79">
        <v>21</v>
      </c>
      <c r="C79" t="s">
        <v>242</v>
      </c>
      <c r="D79" t="s">
        <v>316</v>
      </c>
      <c r="E79" t="s">
        <v>324</v>
      </c>
      <c r="F79">
        <v>0</v>
      </c>
      <c r="G79">
        <v>0</v>
      </c>
      <c r="H79" s="100">
        <f t="shared" si="4"/>
        <v>0</v>
      </c>
    </row>
    <row r="80" spans="1:9" x14ac:dyDescent="0.2">
      <c r="A80">
        <v>23</v>
      </c>
      <c r="B80">
        <v>22</v>
      </c>
      <c r="C80" t="s">
        <v>259</v>
      </c>
      <c r="D80" t="s">
        <v>297</v>
      </c>
      <c r="E80" t="s">
        <v>121</v>
      </c>
      <c r="F80">
        <v>0</v>
      </c>
      <c r="G80">
        <v>0</v>
      </c>
      <c r="H80" s="100">
        <f t="shared" si="4"/>
        <v>0</v>
      </c>
    </row>
    <row r="81" spans="1:8" x14ac:dyDescent="0.2">
      <c r="A81">
        <v>24</v>
      </c>
      <c r="B81">
        <v>23</v>
      </c>
      <c r="C81" t="s">
        <v>158</v>
      </c>
      <c r="D81" t="s">
        <v>230</v>
      </c>
      <c r="E81" t="s">
        <v>121</v>
      </c>
      <c r="F81">
        <v>0</v>
      </c>
      <c r="G81">
        <v>0</v>
      </c>
      <c r="H81" s="100">
        <f t="shared" si="4"/>
        <v>0</v>
      </c>
    </row>
    <row r="82" spans="1:8" x14ac:dyDescent="0.2">
      <c r="A82">
        <v>25</v>
      </c>
      <c r="B82">
        <v>24</v>
      </c>
      <c r="C82" t="s">
        <v>260</v>
      </c>
      <c r="D82" t="s">
        <v>298</v>
      </c>
      <c r="E82" t="s">
        <v>305</v>
      </c>
      <c r="F82">
        <v>0</v>
      </c>
      <c r="G82">
        <v>0</v>
      </c>
      <c r="H82" s="100">
        <f t="shared" si="4"/>
        <v>0</v>
      </c>
    </row>
    <row r="83" spans="1:8" x14ac:dyDescent="0.2">
      <c r="A83">
        <v>26</v>
      </c>
      <c r="B83">
        <v>25</v>
      </c>
      <c r="C83" t="s">
        <v>264</v>
      </c>
      <c r="D83" t="s">
        <v>299</v>
      </c>
      <c r="E83" t="s">
        <v>304</v>
      </c>
      <c r="F83">
        <v>0</v>
      </c>
      <c r="G83">
        <v>0</v>
      </c>
      <c r="H83" s="100">
        <f t="shared" si="4"/>
        <v>0</v>
      </c>
    </row>
    <row r="84" spans="1:8" x14ac:dyDescent="0.2">
      <c r="A84">
        <v>27</v>
      </c>
      <c r="B84">
        <v>26</v>
      </c>
      <c r="C84" t="s">
        <v>251</v>
      </c>
      <c r="D84" t="s">
        <v>300</v>
      </c>
      <c r="E84" t="s">
        <v>305</v>
      </c>
      <c r="F84">
        <v>0</v>
      </c>
      <c r="G84">
        <v>0</v>
      </c>
      <c r="H84" s="100">
        <f t="shared" si="4"/>
        <v>0</v>
      </c>
    </row>
    <row r="85" spans="1:8" x14ac:dyDescent="0.2">
      <c r="A85">
        <v>28</v>
      </c>
      <c r="B85">
        <v>27</v>
      </c>
      <c r="C85" t="s">
        <v>149</v>
      </c>
      <c r="D85" t="s">
        <v>227</v>
      </c>
      <c r="E85" t="s">
        <v>87</v>
      </c>
      <c r="F85">
        <v>0</v>
      </c>
      <c r="G85">
        <v>0</v>
      </c>
      <c r="H85" s="100">
        <f t="shared" si="4"/>
        <v>0</v>
      </c>
    </row>
    <row r="86" spans="1:8" x14ac:dyDescent="0.2">
      <c r="A86">
        <v>29</v>
      </c>
      <c r="B86">
        <v>28</v>
      </c>
      <c r="C86" t="s">
        <v>261</v>
      </c>
      <c r="D86" t="s">
        <v>302</v>
      </c>
      <c r="E86" t="s">
        <v>305</v>
      </c>
      <c r="F86">
        <v>0</v>
      </c>
      <c r="G86">
        <v>0</v>
      </c>
      <c r="H86" s="100">
        <f t="shared" si="4"/>
        <v>0</v>
      </c>
    </row>
    <row r="87" spans="1:8" x14ac:dyDescent="0.2">
      <c r="A87">
        <v>30</v>
      </c>
      <c r="B87">
        <v>29</v>
      </c>
      <c r="C87" t="s">
        <v>253</v>
      </c>
      <c r="D87" t="s">
        <v>303</v>
      </c>
      <c r="E87" t="s">
        <v>305</v>
      </c>
      <c r="F87">
        <v>0</v>
      </c>
      <c r="G87">
        <v>0</v>
      </c>
      <c r="H87" s="100">
        <f t="shared" si="4"/>
        <v>0</v>
      </c>
    </row>
    <row r="88" spans="1:8" x14ac:dyDescent="0.2">
      <c r="A88">
        <v>31</v>
      </c>
      <c r="B88">
        <v>30</v>
      </c>
      <c r="C88" t="s">
        <v>236</v>
      </c>
      <c r="D88" t="s">
        <v>318</v>
      </c>
      <c r="E88" t="s">
        <v>87</v>
      </c>
      <c r="F88">
        <v>0</v>
      </c>
      <c r="G88">
        <v>0</v>
      </c>
      <c r="H88" s="100">
        <f t="shared" si="4"/>
        <v>0</v>
      </c>
    </row>
    <row r="89" spans="1:8" x14ac:dyDescent="0.2">
      <c r="A89">
        <v>32</v>
      </c>
      <c r="B89">
        <v>31</v>
      </c>
      <c r="C89" t="s">
        <v>332</v>
      </c>
      <c r="D89" t="s">
        <v>335</v>
      </c>
      <c r="E89" t="s">
        <v>305</v>
      </c>
      <c r="F89">
        <v>0</v>
      </c>
      <c r="G89">
        <v>0</v>
      </c>
      <c r="H89" s="100">
        <f t="shared" si="4"/>
        <v>0</v>
      </c>
    </row>
  </sheetData>
  <sheetProtection selectLockedCells="1" selectUnlockedCells="1"/>
  <mergeCells count="9">
    <mergeCell ref="A55:H56"/>
    <mergeCell ref="S3:T3"/>
    <mergeCell ref="U3:V3"/>
    <mergeCell ref="A1:H2"/>
    <mergeCell ref="I3:J3"/>
    <mergeCell ref="K3:L3"/>
    <mergeCell ref="M3:N3"/>
    <mergeCell ref="O3:P3"/>
    <mergeCell ref="Q3:R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90" zoomScaleNormal="90" workbookViewId="0">
      <selection activeCell="K24" sqref="K24"/>
    </sheetView>
  </sheetViews>
  <sheetFormatPr defaultRowHeight="12.75" x14ac:dyDescent="0.2"/>
  <cols>
    <col min="1" max="1" width="4.42578125" customWidth="1"/>
    <col min="2" max="2" width="3.85546875" customWidth="1"/>
    <col min="3" max="3" width="16.42578125" customWidth="1"/>
    <col min="4" max="4" width="9" style="1" customWidth="1"/>
    <col min="5" max="5" width="6" customWidth="1"/>
    <col min="6" max="6" width="7.42578125" customWidth="1"/>
    <col min="7" max="7" width="7" customWidth="1"/>
    <col min="8" max="8" width="6.28515625" customWidth="1"/>
    <col min="9" max="9" width="11.7109375" bestFit="1" customWidth="1"/>
    <col min="10" max="10" width="6.28515625" customWidth="1"/>
    <col min="11" max="11" width="11.7109375" bestFit="1" customWidth="1"/>
  </cols>
  <sheetData>
    <row r="1" spans="1:16" ht="15.75" customHeight="1" x14ac:dyDescent="0.2">
      <c r="A1" s="287" t="s">
        <v>160</v>
      </c>
      <c r="B1" s="288"/>
      <c r="C1" s="288"/>
      <c r="D1" s="288"/>
      <c r="E1" s="288"/>
      <c r="F1" s="288"/>
      <c r="G1" s="288"/>
      <c r="H1" s="289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</row>
    <row r="2" spans="1:16" ht="15.75" customHeight="1" x14ac:dyDescent="0.2">
      <c r="A2" s="290"/>
      <c r="B2" s="291"/>
      <c r="C2" s="291"/>
      <c r="D2" s="291"/>
      <c r="E2" s="291"/>
      <c r="F2" s="291"/>
      <c r="G2" s="291"/>
      <c r="H2" s="292"/>
      <c r="I2" s="40"/>
      <c r="J2" s="39"/>
      <c r="K2" s="38"/>
      <c r="L2" s="39"/>
      <c r="M2" s="38"/>
      <c r="N2" s="39"/>
      <c r="O2" s="38"/>
      <c r="P2" s="39"/>
    </row>
    <row r="3" spans="1:16" ht="45" x14ac:dyDescent="0.2">
      <c r="A3" s="101" t="s">
        <v>53</v>
      </c>
      <c r="B3" s="101" t="s">
        <v>54</v>
      </c>
      <c r="C3" s="102" t="s">
        <v>153</v>
      </c>
      <c r="D3" s="42" t="s">
        <v>169</v>
      </c>
      <c r="E3" s="103" t="s">
        <v>72</v>
      </c>
      <c r="F3" s="103" t="s">
        <v>56</v>
      </c>
      <c r="G3" s="43" t="s">
        <v>396</v>
      </c>
      <c r="H3" s="43" t="s">
        <v>395</v>
      </c>
      <c r="I3" s="282"/>
      <c r="J3" s="282"/>
      <c r="K3" s="282"/>
      <c r="L3" s="282"/>
      <c r="M3" s="285"/>
      <c r="N3" s="286"/>
      <c r="O3" s="285"/>
      <c r="P3" s="286"/>
    </row>
    <row r="4" spans="1:16" x14ac:dyDescent="0.2">
      <c r="A4" s="44">
        <v>1</v>
      </c>
      <c r="B4" s="97">
        <v>1</v>
      </c>
      <c r="C4" s="44" t="s">
        <v>95</v>
      </c>
      <c r="D4" s="64" t="s">
        <v>188</v>
      </c>
      <c r="E4" s="74" t="s">
        <v>87</v>
      </c>
      <c r="F4" s="47">
        <f>G4+H4</f>
        <v>300</v>
      </c>
      <c r="G4" s="88">
        <f>SUM(J4+L4+N4+P4)</f>
        <v>0</v>
      </c>
      <c r="H4" s="88">
        <v>300</v>
      </c>
      <c r="I4" s="190"/>
      <c r="J4" s="99"/>
      <c r="K4" s="190"/>
      <c r="L4" s="99"/>
      <c r="M4" s="205"/>
      <c r="N4" s="51"/>
      <c r="O4" s="205"/>
      <c r="P4" s="51"/>
    </row>
    <row r="5" spans="1:16" x14ac:dyDescent="0.2">
      <c r="A5" s="44">
        <v>2</v>
      </c>
      <c r="B5" s="97">
        <v>3</v>
      </c>
      <c r="C5" s="44" t="s">
        <v>149</v>
      </c>
      <c r="D5" s="138" t="s">
        <v>227</v>
      </c>
      <c r="E5" s="74" t="s">
        <v>87</v>
      </c>
      <c r="F5" s="47">
        <f>G5+H5</f>
        <v>132</v>
      </c>
      <c r="G5" s="88">
        <f>SUM(J5+L5+N5+P5)</f>
        <v>0</v>
      </c>
      <c r="H5" s="88">
        <v>132</v>
      </c>
      <c r="I5" s="188"/>
      <c r="J5" s="51"/>
      <c r="K5" s="189"/>
      <c r="L5" s="99"/>
      <c r="M5" s="188"/>
      <c r="N5" s="51"/>
      <c r="O5" s="188"/>
      <c r="P5" s="51"/>
    </row>
    <row r="6" spans="1:16" x14ac:dyDescent="0.2">
      <c r="A6" s="44">
        <v>3</v>
      </c>
      <c r="B6" s="97">
        <v>2</v>
      </c>
      <c r="C6" s="44" t="s">
        <v>256</v>
      </c>
      <c r="D6" s="64" t="s">
        <v>296</v>
      </c>
      <c r="E6" s="79" t="s">
        <v>404</v>
      </c>
      <c r="F6" s="47">
        <f>G6+H6</f>
        <v>127</v>
      </c>
      <c r="G6" s="88">
        <f>SUM(J6+L6+N6+P6)</f>
        <v>0</v>
      </c>
      <c r="H6" s="88">
        <v>127</v>
      </c>
      <c r="I6" s="189"/>
      <c r="J6" s="99"/>
      <c r="K6" s="188"/>
      <c r="L6" s="51"/>
      <c r="M6" s="188"/>
      <c r="N6" s="51"/>
      <c r="O6" s="188"/>
      <c r="P6" s="51"/>
    </row>
    <row r="7" spans="1:16" x14ac:dyDescent="0.2">
      <c r="A7" s="44">
        <v>4</v>
      </c>
      <c r="B7" s="97">
        <v>4</v>
      </c>
      <c r="C7" s="44" t="s">
        <v>368</v>
      </c>
      <c r="D7" s="50" t="s">
        <v>378</v>
      </c>
      <c r="E7" s="77" t="s">
        <v>305</v>
      </c>
      <c r="F7" s="47">
        <f>G7+H7</f>
        <v>32</v>
      </c>
      <c r="G7" s="88">
        <f>SUM(J7+L7+N7+P7)</f>
        <v>0</v>
      </c>
      <c r="H7" s="88">
        <v>32</v>
      </c>
      <c r="I7" s="189"/>
      <c r="J7" s="99"/>
      <c r="K7" s="188"/>
      <c r="L7" s="51"/>
      <c r="M7" s="188"/>
      <c r="N7" s="51"/>
      <c r="O7" s="188"/>
      <c r="P7" s="51"/>
    </row>
    <row r="8" spans="1:16" x14ac:dyDescent="0.2">
      <c r="A8" s="44">
        <v>5</v>
      </c>
      <c r="B8" s="97">
        <v>5</v>
      </c>
      <c r="C8" s="44" t="s">
        <v>237</v>
      </c>
      <c r="D8" s="50" t="s">
        <v>318</v>
      </c>
      <c r="E8" s="74" t="s">
        <v>87</v>
      </c>
      <c r="F8" s="47">
        <f>G8+H8</f>
        <v>0</v>
      </c>
      <c r="G8" s="88">
        <f>SUM(J8+L8+N8+P8)</f>
        <v>0</v>
      </c>
      <c r="H8" s="88">
        <v>0</v>
      </c>
      <c r="I8" s="188"/>
      <c r="J8" s="51"/>
      <c r="K8" s="188"/>
      <c r="L8" s="51"/>
      <c r="M8" s="188"/>
      <c r="N8" s="51"/>
      <c r="O8" s="188"/>
      <c r="P8" s="51"/>
    </row>
    <row r="9" spans="1:16" x14ac:dyDescent="0.2">
      <c r="A9" s="33"/>
      <c r="D9"/>
      <c r="I9">
        <f>COUNTA(I4:I8)</f>
        <v>0</v>
      </c>
      <c r="K9">
        <f>COUNTA(K4:K8)</f>
        <v>0</v>
      </c>
      <c r="M9">
        <f>COUNTA(M4:M8)</f>
        <v>0</v>
      </c>
      <c r="O9">
        <f>COUNTA(O4:O8)</f>
        <v>0</v>
      </c>
    </row>
    <row r="10" spans="1:16" x14ac:dyDescent="0.2">
      <c r="A10" s="33"/>
      <c r="C10" s="113" t="s">
        <v>243</v>
      </c>
      <c r="D10" s="114"/>
      <c r="E10" s="114"/>
      <c r="F10" s="115" t="e">
        <f>SUM(I9:V9)/F11</f>
        <v>#DIV/0!</v>
      </c>
    </row>
    <row r="11" spans="1:16" x14ac:dyDescent="0.2">
      <c r="A11" s="33"/>
      <c r="C11" s="113" t="s">
        <v>244</v>
      </c>
      <c r="D11" s="114"/>
      <c r="E11" s="114"/>
      <c r="F11" s="116">
        <f>COUNTIF(I9:AJ9,"&gt;0")</f>
        <v>0</v>
      </c>
      <c r="G11" s="34"/>
      <c r="H11" s="34"/>
      <c r="I11" s="34"/>
      <c r="J11" s="34"/>
      <c r="K11" s="35"/>
      <c r="L11" s="9"/>
    </row>
    <row r="12" spans="1:16" x14ac:dyDescent="0.2">
      <c r="A12" s="33"/>
    </row>
    <row r="13" spans="1:16" x14ac:dyDescent="0.2">
      <c r="A13" s="34" t="s">
        <v>161</v>
      </c>
    </row>
    <row r="20" spans="3:7" x14ac:dyDescent="0.2">
      <c r="F20" s="58" t="s">
        <v>57</v>
      </c>
      <c r="G20" s="58"/>
    </row>
    <row r="21" spans="3:7" x14ac:dyDescent="0.2">
      <c r="C21" s="44" t="s">
        <v>95</v>
      </c>
      <c r="D21" s="74" t="s">
        <v>87</v>
      </c>
      <c r="F21" s="88">
        <v>380</v>
      </c>
      <c r="G21" s="58">
        <f>ROUNDUP(F21*0.5,)</f>
        <v>190</v>
      </c>
    </row>
    <row r="22" spans="3:7" x14ac:dyDescent="0.2">
      <c r="C22" s="44" t="s">
        <v>149</v>
      </c>
      <c r="D22" s="79" t="s">
        <v>104</v>
      </c>
      <c r="F22" s="88">
        <v>264</v>
      </c>
      <c r="G22" s="58">
        <f>ROUNDUP(F22*0.5,)</f>
        <v>132</v>
      </c>
    </row>
    <row r="26" spans="3:7" x14ac:dyDescent="0.2">
      <c r="F26" s="111" t="s">
        <v>39</v>
      </c>
    </row>
    <row r="27" spans="3:7" x14ac:dyDescent="0.2">
      <c r="F27" s="104" t="s">
        <v>41</v>
      </c>
    </row>
    <row r="28" spans="3:7" x14ac:dyDescent="0.2">
      <c r="F28" s="105" t="s">
        <v>43</v>
      </c>
    </row>
    <row r="29" spans="3:7" x14ac:dyDescent="0.2">
      <c r="F29" s="106" t="s">
        <v>44</v>
      </c>
    </row>
    <row r="30" spans="3:7" x14ac:dyDescent="0.2">
      <c r="F30" s="107" t="s">
        <v>48</v>
      </c>
    </row>
    <row r="35" spans="1:8" x14ac:dyDescent="0.2">
      <c r="A35" s="283" t="s">
        <v>160</v>
      </c>
      <c r="B35" s="283"/>
      <c r="C35" s="283"/>
      <c r="D35" s="283"/>
      <c r="E35" s="283"/>
      <c r="F35" s="283"/>
      <c r="G35" s="283"/>
    </row>
    <row r="36" spans="1:8" x14ac:dyDescent="0.2">
      <c r="A36" s="283"/>
      <c r="B36" s="283"/>
      <c r="C36" s="283"/>
      <c r="D36" s="283"/>
      <c r="E36" s="283"/>
      <c r="F36" s="283"/>
      <c r="G36" s="283"/>
    </row>
    <row r="37" spans="1:8" ht="45" x14ac:dyDescent="0.2">
      <c r="A37" s="101" t="s">
        <v>53</v>
      </c>
      <c r="B37" s="101" t="s">
        <v>54</v>
      </c>
      <c r="C37" s="102" t="s">
        <v>153</v>
      </c>
      <c r="D37" s="42" t="s">
        <v>169</v>
      </c>
      <c r="E37" s="103" t="s">
        <v>72</v>
      </c>
      <c r="F37" s="103" t="s">
        <v>56</v>
      </c>
      <c r="G37" s="43" t="s">
        <v>364</v>
      </c>
      <c r="H37" s="43" t="s">
        <v>395</v>
      </c>
    </row>
    <row r="38" spans="1:8" x14ac:dyDescent="0.2">
      <c r="A38" s="44">
        <v>1</v>
      </c>
      <c r="B38" s="97">
        <v>1</v>
      </c>
      <c r="C38" s="44" t="s">
        <v>95</v>
      </c>
      <c r="D38" s="70" t="s">
        <v>188</v>
      </c>
      <c r="E38" s="74" t="s">
        <v>87</v>
      </c>
      <c r="F38" s="47">
        <v>800</v>
      </c>
      <c r="G38" s="88">
        <v>600</v>
      </c>
      <c r="H38" s="88">
        <f>G38/2</f>
        <v>300</v>
      </c>
    </row>
    <row r="39" spans="1:8" x14ac:dyDescent="0.2">
      <c r="A39" s="44">
        <v>2</v>
      </c>
      <c r="B39" s="97">
        <v>3</v>
      </c>
      <c r="C39" s="44" t="s">
        <v>149</v>
      </c>
      <c r="D39" s="50" t="s">
        <v>227</v>
      </c>
      <c r="E39" s="108" t="s">
        <v>87</v>
      </c>
      <c r="F39" s="47">
        <v>384</v>
      </c>
      <c r="G39" s="88">
        <v>264</v>
      </c>
      <c r="H39" s="88">
        <f>G39/2</f>
        <v>132</v>
      </c>
    </row>
    <row r="40" spans="1:8" x14ac:dyDescent="0.2">
      <c r="A40" s="44">
        <v>3</v>
      </c>
      <c r="B40" s="97">
        <v>2</v>
      </c>
      <c r="C40" s="44" t="s">
        <v>256</v>
      </c>
      <c r="D40" s="70" t="s">
        <v>296</v>
      </c>
      <c r="E40" s="79" t="s">
        <v>324</v>
      </c>
      <c r="F40" s="47">
        <v>345</v>
      </c>
      <c r="G40" s="88">
        <v>254</v>
      </c>
      <c r="H40" s="88">
        <f>G40/2</f>
        <v>127</v>
      </c>
    </row>
    <row r="41" spans="1:8" x14ac:dyDescent="0.2">
      <c r="A41" s="44">
        <v>4</v>
      </c>
      <c r="B41" s="97">
        <v>4</v>
      </c>
      <c r="C41" s="44" t="s">
        <v>368</v>
      </c>
      <c r="D41" s="50"/>
      <c r="E41" s="74" t="s">
        <v>305</v>
      </c>
      <c r="F41" s="47">
        <v>64</v>
      </c>
      <c r="G41" s="88">
        <v>64</v>
      </c>
      <c r="H41" s="88">
        <f>G41/2</f>
        <v>32</v>
      </c>
    </row>
    <row r="42" spans="1:8" x14ac:dyDescent="0.2">
      <c r="A42">
        <v>5</v>
      </c>
      <c r="B42">
        <v>5</v>
      </c>
      <c r="C42" t="s">
        <v>237</v>
      </c>
      <c r="D42" s="1" t="s">
        <v>318</v>
      </c>
      <c r="E42" t="s">
        <v>87</v>
      </c>
      <c r="F42">
        <v>0</v>
      </c>
      <c r="G42">
        <v>0</v>
      </c>
    </row>
  </sheetData>
  <sheetProtection selectLockedCells="1" selectUnlockedCells="1"/>
  <mergeCells count="6">
    <mergeCell ref="O3:P3"/>
    <mergeCell ref="A35:G36"/>
    <mergeCell ref="A1:H2"/>
    <mergeCell ref="I3:J3"/>
    <mergeCell ref="K3:L3"/>
    <mergeCell ref="M3:N3"/>
  </mergeCells>
  <pageMargins left="0.75" right="0.75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4</vt:i4>
      </vt:variant>
    </vt:vector>
  </HeadingPairs>
  <TitlesOfParts>
    <vt:vector size="13" baseType="lpstr">
      <vt:lpstr>Provas 2019-20</vt:lpstr>
      <vt:lpstr>Pontuações</vt:lpstr>
      <vt:lpstr>Equipas</vt:lpstr>
      <vt:lpstr>Open</vt:lpstr>
      <vt:lpstr>Veteranos</vt:lpstr>
      <vt:lpstr>Sub-19</vt:lpstr>
      <vt:lpstr>Sub-15</vt:lpstr>
      <vt:lpstr>Sub-12</vt:lpstr>
      <vt:lpstr>Senhoras</vt:lpstr>
      <vt:lpstr>Open!Área_de_Impressão</vt:lpstr>
      <vt:lpstr>Pontuações!Área_de_Impressão</vt:lpstr>
      <vt:lpstr>Excel_BuiltIn__FilterDatabase_4</vt:lpstr>
      <vt:lpstr>Open!Títulos_de_Impressão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Pires de Castro</dc:creator>
  <cp:lastModifiedBy>Nuno Henriques</cp:lastModifiedBy>
  <dcterms:created xsi:type="dcterms:W3CDTF">2015-10-14T23:02:33Z</dcterms:created>
  <dcterms:modified xsi:type="dcterms:W3CDTF">2020-01-16T22:22:24Z</dcterms:modified>
</cp:coreProperties>
</file>